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pivotTables/pivotTable1.xml" ContentType="application/vnd.openxmlformats-officedocument.spreadsheetml.pivotTable+xml"/>
  <Override PartName="/xl/drawings/drawing2.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ables/table1.xml" ContentType="application/vnd.openxmlformats-officedocument.spreadsheetml.table+xml"/>
  <Override PartName="/xl/drawings/drawing3.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drawings/drawing4.xml" ContentType="application/vnd.openxmlformats-officedocument.drawing+xml"/>
  <Override PartName="/xl/slicers/slicer2.xml" ContentType="application/vnd.ms-excel.slicer+xml"/>
  <Override PartName="/xl/charts/chart16.xml" ContentType="application/vnd.openxmlformats-officedocument.drawingml.chart+xml"/>
  <Override PartName="/xl/charts/style13.xml" ContentType="application/vnd.ms-office.chartstyle+xml"/>
  <Override PartName="/xl/charts/colors13.xml" ContentType="application/vnd.ms-office.chartcolorstyle+xml"/>
  <Override PartName="/xl/charts/chart17.xml" ContentType="application/vnd.openxmlformats-officedocument.drawingml.chart+xml"/>
  <Override PartName="/xl/charts/style14.xml" ContentType="application/vnd.ms-office.chartstyle+xml"/>
  <Override PartName="/xl/charts/colors14.xml" ContentType="application/vnd.ms-office.chartcolorstyle+xml"/>
  <Override PartName="/xl/charts/chart18.xml" ContentType="application/vnd.openxmlformats-officedocument.drawingml.chart+xml"/>
  <Override PartName="/xl/charts/style15.xml" ContentType="application/vnd.ms-office.chartstyle+xml"/>
  <Override PartName="/xl/charts/colors15.xml" ContentType="application/vnd.ms-office.chartcolorstyle+xml"/>
  <Override PartName="/xl/charts/chart19.xml" ContentType="application/vnd.openxmlformats-officedocument.drawingml.chart+xml"/>
  <Override PartName="/xl/charts/style16.xml" ContentType="application/vnd.ms-office.chartstyle+xml"/>
  <Override PartName="/xl/charts/colors16.xml" ContentType="application/vnd.ms-office.chartcolorstyle+xml"/>
  <Override PartName="/xl/charts/chart20.xml" ContentType="application/vnd.openxmlformats-officedocument.drawingml.chart+xml"/>
  <Override PartName="/xl/charts/style17.xml" ContentType="application/vnd.ms-office.chartstyle+xml"/>
  <Override PartName="/xl/charts/colors17.xml" ContentType="application/vnd.ms-office.chartcolorstyle+xml"/>
  <Override PartName="/xl/charts/chart21.xml" ContentType="application/vnd.openxmlformats-officedocument.drawingml.chart+xml"/>
  <Override PartName="/xl/charts/style18.xml" ContentType="application/vnd.ms-office.chartstyle+xml"/>
  <Override PartName="/xl/charts/colors18.xml" ContentType="application/vnd.ms-office.chartcolorstyle+xml"/>
  <Override PartName="/xl/charts/chart22.xml" ContentType="application/vnd.openxmlformats-officedocument.drawingml.chart+xml"/>
  <Override PartName="/xl/charts/style19.xml" ContentType="application/vnd.ms-office.chartstyle+xml"/>
  <Override PartName="/xl/charts/colors19.xml" ContentType="application/vnd.ms-office.chartcolorstyle+xml"/>
  <Override PartName="/xl/charts/chart23.xml" ContentType="application/vnd.openxmlformats-officedocument.drawingml.chart+xml"/>
  <Override PartName="/xl/charts/style20.xml" ContentType="application/vnd.ms-office.chartstyle+xml"/>
  <Override PartName="/xl/charts/colors20.xml" ContentType="application/vnd.ms-office.chartcolorstyle+xml"/>
  <Override PartName="/xl/charts/chart24.xml" ContentType="application/vnd.openxmlformats-officedocument.drawingml.chart+xml"/>
  <Override PartName="/xl/charts/style21.xml" ContentType="application/vnd.ms-office.chartstyle+xml"/>
  <Override PartName="/xl/charts/colors21.xml" ContentType="application/vnd.ms-office.chartcolorstyle+xml"/>
  <Override PartName="/xl/charts/chart25.xml" ContentType="application/vnd.openxmlformats-officedocument.drawingml.chart+xml"/>
  <Override PartName="/xl/charts/style22.xml" ContentType="application/vnd.ms-office.chartstyle+xml"/>
  <Override PartName="/xl/charts/colors22.xml" ContentType="application/vnd.ms-office.chartcolorstyle+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charts/chart26.xml" ContentType="application/vnd.openxmlformats-officedocument.drawingml.chart+xml"/>
  <Override PartName="/xl/charts/style23.xml" ContentType="application/vnd.ms-office.chartstyle+xml"/>
  <Override PartName="/xl/charts/colors23.xml" ContentType="application/vnd.ms-office.chartcolorstyle+xml"/>
  <Override PartName="/xl/charts/chart27.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azidan\Desktop\Park\"/>
    </mc:Choice>
  </mc:AlternateContent>
  <xr:revisionPtr revIDLastSave="0" documentId="13_ncr:1_{737BE5FD-11CF-460D-BCFD-43340EA014AC}" xr6:coauthVersionLast="47" xr6:coauthVersionMax="47" xr10:uidLastSave="{00000000-0000-0000-0000-000000000000}"/>
  <bookViews>
    <workbookView xWindow="-120" yWindow="-120" windowWidth="29040" windowHeight="15720" xr2:uid="{00000000-000D-0000-FFFF-FFFF00000000}"/>
  </bookViews>
  <sheets>
    <sheet name="2025 Trucks performance" sheetId="12" r:id="rId1"/>
    <sheet name="Sheet7" sheetId="38" r:id="rId2"/>
    <sheet name="Project P&amp;L Overview" sheetId="33" r:id="rId3"/>
    <sheet name="Visual Analysis" sheetId="34" r:id="rId4"/>
    <sheet name="Sheet6" sheetId="29" r:id="rId5"/>
    <sheet name="Data Base" sheetId="26" r:id="rId6"/>
    <sheet name="Collection &amp; Risk Overview" sheetId="32" r:id="rId7"/>
  </sheets>
  <definedNames>
    <definedName name="EDNCRent">#REF!</definedName>
    <definedName name="Maintenance">#REF!</definedName>
    <definedName name="Marketing">#REF!</definedName>
    <definedName name="RevShare">#REF!</definedName>
    <definedName name="Slicer_Date" localSheetId="6">#N/A</definedName>
    <definedName name="Slicer_Date">#N/A</definedName>
    <definedName name="Slicer_Year">#N/A</definedName>
  </definedNames>
  <calcPr calcId="191029"/>
  <pivotCaches>
    <pivotCache cacheId="0" r:id="rId8"/>
    <pivotCache cacheId="1" r:id="rId9"/>
  </pivotCaches>
  <extLst>
    <ext xmlns:x14="http://schemas.microsoft.com/office/spreadsheetml/2009/9/main" uri="{BBE1A952-AA13-448e-AADC-164F8A28A991}">
      <x14:slicerCaches>
        <x14:slicerCache r:id="rId10"/>
        <x14:slicerCache r:id="rId1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33" l="1"/>
  <c r="D13" i="33"/>
  <c r="B13" i="33"/>
  <c r="F8" i="33"/>
  <c r="G11" i="33" s="1"/>
  <c r="D8" i="33"/>
  <c r="B8" i="33"/>
  <c r="C12" i="33" s="1"/>
  <c r="C13" i="33" l="1"/>
  <c r="B26" i="33" s="1"/>
  <c r="G12" i="33"/>
  <c r="G13" i="33"/>
  <c r="F26" i="33" s="1"/>
  <c r="F15" i="33"/>
  <c r="G15" i="33" s="1"/>
  <c r="F24" i="33" s="1"/>
  <c r="G17" i="33"/>
  <c r="G7" i="33"/>
  <c r="D15" i="33"/>
  <c r="D19" i="33" s="1"/>
  <c r="E19" i="33" s="1"/>
  <c r="D25" i="33" s="1"/>
  <c r="E13" i="33"/>
  <c r="D26" i="33" s="1"/>
  <c r="E7" i="33"/>
  <c r="E17" i="33"/>
  <c r="E12" i="33"/>
  <c r="F28" i="33"/>
  <c r="C17" i="33"/>
  <c r="C8" i="33"/>
  <c r="G8" i="33"/>
  <c r="C6" i="33"/>
  <c r="C11" i="33"/>
  <c r="B15" i="33"/>
  <c r="D27" i="33"/>
  <c r="E8" i="33"/>
  <c r="E6" i="33"/>
  <c r="E11" i="33"/>
  <c r="F19" i="33"/>
  <c r="G19" i="33" s="1"/>
  <c r="F25" i="33" s="1"/>
  <c r="F27" i="33"/>
  <c r="G6" i="33"/>
  <c r="C7" i="33"/>
  <c r="R2" i="26"/>
  <c r="R3" i="26"/>
  <c r="R4" i="26"/>
  <c r="R5" i="26"/>
  <c r="R6" i="26"/>
  <c r="R7" i="26"/>
  <c r="R8" i="26"/>
  <c r="R9" i="26"/>
  <c r="R10" i="26"/>
  <c r="R11" i="26"/>
  <c r="R12" i="26"/>
  <c r="R13" i="26"/>
  <c r="R14" i="26"/>
  <c r="R15" i="26"/>
  <c r="R16" i="26"/>
  <c r="R17" i="26"/>
  <c r="R18" i="26"/>
  <c r="R19" i="26"/>
  <c r="R20" i="26"/>
  <c r="R21" i="26"/>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R114" i="26"/>
  <c r="R115" i="26"/>
  <c r="R116" i="26"/>
  <c r="R117" i="26"/>
  <c r="R118" i="26"/>
  <c r="R119" i="26"/>
  <c r="R120" i="26"/>
  <c r="R121" i="26"/>
  <c r="R122" i="26"/>
  <c r="R123" i="26"/>
  <c r="R124" i="26"/>
  <c r="R125" i="26"/>
  <c r="R126" i="26"/>
  <c r="R127" i="26"/>
  <c r="R128" i="26"/>
  <c r="R129" i="26"/>
  <c r="R130" i="26"/>
  <c r="R131" i="26"/>
  <c r="R132" i="26"/>
  <c r="R133" i="26"/>
  <c r="R134" i="26"/>
  <c r="R135" i="26"/>
  <c r="R136" i="26"/>
  <c r="R137" i="26"/>
  <c r="R138" i="26"/>
  <c r="R139" i="26"/>
  <c r="R140" i="26"/>
  <c r="R141" i="26"/>
  <c r="R142" i="26"/>
  <c r="R143" i="26"/>
  <c r="R144" i="26"/>
  <c r="R145" i="26"/>
  <c r="R146" i="26"/>
  <c r="R147" i="26"/>
  <c r="R148" i="26"/>
  <c r="R149" i="26"/>
  <c r="R150" i="26"/>
  <c r="R151" i="26"/>
  <c r="R152" i="26"/>
  <c r="R153" i="26"/>
  <c r="R154" i="26"/>
  <c r="R155" i="26"/>
  <c r="R156" i="26"/>
  <c r="R157" i="26"/>
  <c r="R158" i="26"/>
  <c r="R159" i="26"/>
  <c r="R160" i="26"/>
  <c r="R161" i="26"/>
  <c r="R162" i="26"/>
  <c r="R163" i="26"/>
  <c r="R164" i="26"/>
  <c r="R165" i="26"/>
  <c r="R166" i="26"/>
  <c r="R167" i="26"/>
  <c r="R168" i="26"/>
  <c r="R169" i="26"/>
  <c r="R170" i="26"/>
  <c r="R171" i="26"/>
  <c r="R172" i="26"/>
  <c r="R173" i="26"/>
  <c r="R174" i="26"/>
  <c r="R175" i="26"/>
  <c r="R176" i="26"/>
  <c r="R177" i="26"/>
  <c r="R178" i="26"/>
  <c r="R179" i="26"/>
  <c r="R180" i="26"/>
  <c r="R181" i="26"/>
  <c r="R182" i="26"/>
  <c r="R183" i="26"/>
  <c r="R184" i="26"/>
  <c r="R185" i="26"/>
  <c r="R186" i="26"/>
  <c r="R187" i="26"/>
  <c r="R188" i="26"/>
  <c r="R189" i="26"/>
  <c r="R190" i="26"/>
  <c r="R191" i="26"/>
  <c r="R192" i="26"/>
  <c r="R193" i="26"/>
  <c r="R194" i="26"/>
  <c r="R195" i="26"/>
  <c r="R196" i="26"/>
  <c r="R197" i="26"/>
  <c r="R198" i="26"/>
  <c r="R199" i="26"/>
  <c r="R200" i="26"/>
  <c r="R201" i="26"/>
  <c r="R202" i="26"/>
  <c r="R203" i="26"/>
  <c r="R204" i="26"/>
  <c r="R205" i="26"/>
  <c r="R206" i="26"/>
  <c r="R207" i="26"/>
  <c r="R208" i="26"/>
  <c r="R209" i="26"/>
  <c r="R210" i="26"/>
  <c r="R211" i="26"/>
  <c r="R212" i="26"/>
  <c r="R213" i="26"/>
  <c r="R214" i="26"/>
  <c r="R215" i="26"/>
  <c r="R216" i="26"/>
  <c r="R217" i="26"/>
  <c r="R218" i="26"/>
  <c r="R219" i="26"/>
  <c r="R220" i="26"/>
  <c r="R221" i="26"/>
  <c r="R222" i="26"/>
  <c r="R223" i="26"/>
  <c r="R224" i="26"/>
  <c r="R225" i="26"/>
  <c r="R226" i="26"/>
  <c r="R227" i="26"/>
  <c r="R228" i="26"/>
  <c r="R229" i="26"/>
  <c r="R230" i="26"/>
  <c r="R231" i="26"/>
  <c r="R232" i="26"/>
  <c r="R233" i="26"/>
  <c r="R234" i="26"/>
  <c r="R235" i="26"/>
  <c r="R236" i="26"/>
  <c r="R237" i="26"/>
  <c r="R238" i="26"/>
  <c r="R239" i="26"/>
  <c r="R240" i="26"/>
  <c r="R241" i="26"/>
  <c r="R242" i="26"/>
  <c r="R243" i="26"/>
  <c r="R244" i="26"/>
  <c r="R245" i="26"/>
  <c r="R246" i="26"/>
  <c r="R247" i="26"/>
  <c r="R248" i="26"/>
  <c r="R249" i="26"/>
  <c r="R250" i="26"/>
  <c r="R251" i="26"/>
  <c r="R252" i="26"/>
  <c r="R253" i="26"/>
  <c r="R254" i="26"/>
  <c r="R255" i="26"/>
  <c r="R256" i="26"/>
  <c r="R257" i="26"/>
  <c r="R258" i="26"/>
  <c r="R259" i="26"/>
  <c r="R260" i="26"/>
  <c r="R261" i="26"/>
  <c r="R262" i="26"/>
  <c r="R263" i="26"/>
  <c r="R264" i="26"/>
  <c r="R265" i="26"/>
  <c r="R266" i="26"/>
  <c r="R267" i="26"/>
  <c r="R268" i="26"/>
  <c r="R269" i="26"/>
  <c r="R270" i="26"/>
  <c r="R271" i="26"/>
  <c r="R272" i="26"/>
  <c r="R273" i="26"/>
  <c r="R274" i="26"/>
  <c r="R275" i="26"/>
  <c r="R276" i="26"/>
  <c r="R277" i="26"/>
  <c r="R278" i="26"/>
  <c r="R279" i="26"/>
  <c r="R280" i="26"/>
  <c r="R281" i="26"/>
  <c r="R282" i="26"/>
  <c r="R283" i="26"/>
  <c r="R284" i="26"/>
  <c r="R285" i="26"/>
  <c r="R286" i="26"/>
  <c r="R287" i="26"/>
  <c r="E73" i="26"/>
  <c r="C73" i="26"/>
  <c r="E37" i="26"/>
  <c r="C37" i="26"/>
  <c r="E15" i="33" l="1"/>
  <c r="D24" i="33" s="1"/>
  <c r="C15" i="33"/>
  <c r="B24" i="33" s="1"/>
  <c r="B19" i="33"/>
  <c r="C19" i="33" s="1"/>
  <c r="B25" i="33" s="1"/>
  <c r="D28" i="33"/>
  <c r="E60" i="26"/>
  <c r="C60" i="26"/>
  <c r="E35" i="26"/>
  <c r="C35" i="26"/>
  <c r="E26" i="26"/>
  <c r="C26" i="26"/>
  <c r="E25" i="26"/>
  <c r="C25" i="26"/>
  <c r="E24" i="26"/>
  <c r="C24" i="26"/>
  <c r="E13" i="26"/>
  <c r="C13" i="26"/>
  <c r="E47" i="26" l="1"/>
  <c r="C47" i="26"/>
  <c r="E2" i="26" l="1"/>
  <c r="E3" i="26"/>
  <c r="E4" i="26"/>
  <c r="E5" i="26"/>
  <c r="E6" i="26"/>
  <c r="E7" i="26"/>
  <c r="E8" i="26"/>
  <c r="E9" i="26"/>
  <c r="E10" i="26"/>
  <c r="E11" i="26"/>
  <c r="E12" i="26"/>
  <c r="E74" i="26"/>
  <c r="E75" i="26"/>
  <c r="E76" i="26"/>
  <c r="E77" i="26"/>
  <c r="E78" i="26"/>
  <c r="E79" i="26"/>
  <c r="E80" i="26"/>
  <c r="E81" i="26"/>
  <c r="E82" i="26"/>
  <c r="E83" i="26"/>
  <c r="E84" i="26"/>
  <c r="E85" i="26"/>
  <c r="E62" i="26"/>
  <c r="E63" i="26"/>
  <c r="E64" i="26"/>
  <c r="E65" i="26"/>
  <c r="E66" i="26"/>
  <c r="E67" i="26"/>
  <c r="E68" i="26"/>
  <c r="E69" i="26"/>
  <c r="E70" i="26"/>
  <c r="E71" i="26"/>
  <c r="E72" i="26"/>
  <c r="E15" i="26"/>
  <c r="E16" i="26"/>
  <c r="E17" i="26"/>
  <c r="E18" i="26"/>
  <c r="E19" i="26"/>
  <c r="E20" i="26"/>
  <c r="E21" i="26"/>
  <c r="E22" i="26"/>
  <c r="E23" i="26"/>
  <c r="E49" i="26"/>
  <c r="E50" i="26"/>
  <c r="E51" i="26"/>
  <c r="E52" i="26"/>
  <c r="E53" i="26"/>
  <c r="E54" i="26"/>
  <c r="E55" i="26"/>
  <c r="E56" i="26"/>
  <c r="E57" i="26"/>
  <c r="E58" i="26"/>
  <c r="E59" i="26"/>
  <c r="E87" i="26"/>
  <c r="E88" i="26"/>
  <c r="E89" i="26"/>
  <c r="E90" i="26"/>
  <c r="E91" i="26"/>
  <c r="E92" i="26"/>
  <c r="E93" i="26"/>
  <c r="E94" i="26"/>
  <c r="E95" i="26"/>
  <c r="E39" i="26"/>
  <c r="E40" i="26"/>
  <c r="E41" i="26"/>
  <c r="E42" i="26"/>
  <c r="E43" i="26"/>
  <c r="E44" i="26"/>
  <c r="E45" i="26"/>
  <c r="E46" i="26"/>
  <c r="E28" i="26"/>
  <c r="E29" i="26"/>
  <c r="E30" i="26"/>
  <c r="E31" i="26"/>
  <c r="E32" i="26"/>
  <c r="E33" i="26"/>
  <c r="E34" i="26"/>
  <c r="C2" i="26"/>
  <c r="C3" i="26"/>
  <c r="C4" i="26"/>
  <c r="C5" i="26"/>
  <c r="C6" i="26"/>
  <c r="C7" i="26"/>
  <c r="C8" i="26"/>
  <c r="C9" i="26"/>
  <c r="C10" i="26"/>
  <c r="C11" i="26"/>
  <c r="C12" i="26"/>
  <c r="C74" i="26"/>
  <c r="C75" i="26"/>
  <c r="C76" i="26"/>
  <c r="C77" i="26"/>
  <c r="C78" i="26"/>
  <c r="C79" i="26"/>
  <c r="C80" i="26"/>
  <c r="C81" i="26"/>
  <c r="C82" i="26"/>
  <c r="C83" i="26"/>
  <c r="C84" i="26"/>
  <c r="C85" i="26"/>
  <c r="C62" i="26"/>
  <c r="C63" i="26"/>
  <c r="C64" i="26"/>
  <c r="C65" i="26"/>
  <c r="C66" i="26"/>
  <c r="C67" i="26"/>
  <c r="C68" i="26"/>
  <c r="C69" i="26"/>
  <c r="C70" i="26"/>
  <c r="C71" i="26"/>
  <c r="C72" i="26"/>
  <c r="C15" i="26"/>
  <c r="C16" i="26"/>
  <c r="C17" i="26"/>
  <c r="C18" i="26"/>
  <c r="C19" i="26"/>
  <c r="C20" i="26"/>
  <c r="C21" i="26"/>
  <c r="C22" i="26"/>
  <c r="C23" i="26"/>
  <c r="C49" i="26"/>
  <c r="C50" i="26"/>
  <c r="C51" i="26"/>
  <c r="C52" i="26"/>
  <c r="C53" i="26"/>
  <c r="C54" i="26"/>
  <c r="C55" i="26"/>
  <c r="C56" i="26"/>
  <c r="C57" i="26"/>
  <c r="C58" i="26"/>
  <c r="C59" i="26"/>
  <c r="C87" i="26"/>
  <c r="C88" i="26"/>
  <c r="C89" i="26"/>
  <c r="C90" i="26"/>
  <c r="C91" i="26"/>
  <c r="C92" i="26"/>
  <c r="C93" i="26"/>
  <c r="C94" i="26"/>
  <c r="C95" i="26"/>
  <c r="C39" i="26"/>
  <c r="C40" i="26"/>
  <c r="C41" i="26"/>
  <c r="C42" i="26"/>
  <c r="C43" i="26"/>
  <c r="C44" i="26"/>
  <c r="C45" i="26"/>
  <c r="C46" i="26"/>
  <c r="C28" i="26"/>
  <c r="C29" i="26"/>
  <c r="C30" i="26"/>
  <c r="C31" i="26"/>
  <c r="C32" i="26"/>
  <c r="C33" i="26"/>
  <c r="C34" i="26"/>
  <c r="Q85" i="26" l="1"/>
  <c r="I85" i="26"/>
  <c r="J85" i="26" s="1"/>
  <c r="K85" i="26" s="1"/>
  <c r="N85" i="26" s="1"/>
  <c r="M85" i="26"/>
  <c r="Q95" i="26"/>
  <c r="S85" i="26" l="1"/>
  <c r="I95" i="26"/>
  <c r="J95" i="26" s="1"/>
  <c r="K95" i="26" s="1"/>
  <c r="N95" i="26" s="1"/>
  <c r="M95" i="26"/>
  <c r="S95" i="26"/>
  <c r="S94" i="26"/>
  <c r="Q2" i="26"/>
  <c r="Q3" i="26"/>
  <c r="Q4" i="26"/>
  <c r="Q5" i="26"/>
  <c r="Q6" i="26"/>
  <c r="Q7" i="26"/>
  <c r="Q8" i="26"/>
  <c r="Q9" i="26"/>
  <c r="Q10" i="26"/>
  <c r="Q11" i="26"/>
  <c r="Q12" i="26"/>
  <c r="Q74" i="26"/>
  <c r="Q75" i="26"/>
  <c r="Q76" i="26"/>
  <c r="Q77" i="26"/>
  <c r="Q78" i="26"/>
  <c r="Q79" i="26"/>
  <c r="Q80" i="26"/>
  <c r="Q82" i="26"/>
  <c r="Q83" i="26"/>
  <c r="S83" i="26" s="1"/>
  <c r="Q84" i="26"/>
  <c r="Q62" i="26"/>
  <c r="Q63" i="26"/>
  <c r="Q64" i="26"/>
  <c r="Q65" i="26"/>
  <c r="Q66" i="26"/>
  <c r="Q67" i="26"/>
  <c r="Q68" i="26"/>
  <c r="Q69" i="26"/>
  <c r="Q70" i="26"/>
  <c r="Q71" i="26"/>
  <c r="Q72" i="26"/>
  <c r="S72" i="26" s="1"/>
  <c r="Q15" i="26"/>
  <c r="Q16" i="26"/>
  <c r="Q17" i="26"/>
  <c r="Q18" i="26"/>
  <c r="Q19" i="26"/>
  <c r="Q20" i="26"/>
  <c r="Q21" i="26"/>
  <c r="Q22" i="26"/>
  <c r="Q49" i="26"/>
  <c r="Q50" i="26"/>
  <c r="Q51" i="26"/>
  <c r="S51" i="26" s="1"/>
  <c r="Q52" i="26"/>
  <c r="Q53" i="26"/>
  <c r="Q54" i="26"/>
  <c r="Q55" i="26"/>
  <c r="Q56" i="26"/>
  <c r="Q57" i="26"/>
  <c r="Q58" i="26"/>
  <c r="Q59" i="26"/>
  <c r="Q87" i="26"/>
  <c r="Q88" i="26"/>
  <c r="Q89" i="26"/>
  <c r="Q90" i="26"/>
  <c r="S90" i="26" s="1"/>
  <c r="Q91" i="26"/>
  <c r="Q92" i="26"/>
  <c r="Q93" i="26"/>
  <c r="Q39" i="26"/>
  <c r="Q40" i="26"/>
  <c r="Q41" i="26"/>
  <c r="Q42" i="26"/>
  <c r="Q43" i="26"/>
  <c r="Q44" i="26"/>
  <c r="Q45" i="26"/>
  <c r="Q46" i="26"/>
  <c r="Q28" i="26"/>
  <c r="Q29" i="26"/>
  <c r="Q30" i="26"/>
  <c r="Q31" i="26"/>
  <c r="Q32" i="26"/>
  <c r="Q33" i="26"/>
  <c r="Q34" i="26"/>
  <c r="Q38" i="26"/>
  <c r="Q96" i="26"/>
  <c r="Q47" i="26"/>
  <c r="Q13" i="26"/>
  <c r="Q14" i="26"/>
  <c r="Q24" i="26"/>
  <c r="Q25" i="26"/>
  <c r="Q26" i="26"/>
  <c r="Q27" i="26"/>
  <c r="Q35" i="26"/>
  <c r="Q36" i="26"/>
  <c r="Q48" i="26"/>
  <c r="Q60" i="26"/>
  <c r="Q61" i="26"/>
  <c r="Q86" i="26"/>
  <c r="Q37" i="26"/>
  <c r="Q73" i="26"/>
  <c r="Q97" i="26"/>
  <c r="Q98" i="26"/>
  <c r="Q99" i="26"/>
  <c r="Q100" i="26"/>
  <c r="Q101" i="26"/>
  <c r="Q102" i="26"/>
  <c r="Q103" i="26"/>
  <c r="Q104" i="26"/>
  <c r="Q105" i="26"/>
  <c r="Q106" i="26"/>
  <c r="Q107" i="26"/>
  <c r="Q108" i="26"/>
  <c r="Q109" i="26"/>
  <c r="Q110" i="26"/>
  <c r="Q111" i="26"/>
  <c r="Q112" i="26"/>
  <c r="Q113" i="26"/>
  <c r="Q114" i="26"/>
  <c r="Q115" i="26"/>
  <c r="Q116" i="26"/>
  <c r="Q117" i="26"/>
  <c r="Q118" i="26"/>
  <c r="Q119" i="26"/>
  <c r="Q120" i="26"/>
  <c r="Q121" i="26"/>
  <c r="Q122" i="26"/>
  <c r="Q123" i="26"/>
  <c r="Q124" i="26"/>
  <c r="Q125" i="26"/>
  <c r="Q126" i="26"/>
  <c r="Q127" i="26"/>
  <c r="Q128" i="26"/>
  <c r="Q129" i="26"/>
  <c r="Q130" i="26"/>
  <c r="Q131" i="26"/>
  <c r="Q132" i="26"/>
  <c r="Q133" i="26"/>
  <c r="Q134" i="26"/>
  <c r="Q135" i="26"/>
  <c r="Q136" i="26"/>
  <c r="Q137" i="26"/>
  <c r="Q138" i="26"/>
  <c r="Q139" i="26"/>
  <c r="Q140" i="26"/>
  <c r="Q141" i="26"/>
  <c r="Q142" i="26"/>
  <c r="Q143" i="26"/>
  <c r="Q144" i="26"/>
  <c r="Q145" i="26"/>
  <c r="Q146" i="26"/>
  <c r="Q147" i="26"/>
  <c r="Q148" i="26"/>
  <c r="Q149" i="26"/>
  <c r="Q150" i="26"/>
  <c r="Q151" i="26"/>
  <c r="Q152" i="26"/>
  <c r="Q153" i="26"/>
  <c r="Q154" i="26"/>
  <c r="Q155" i="26"/>
  <c r="Q156" i="26"/>
  <c r="Q157" i="26"/>
  <c r="Q158" i="26"/>
  <c r="Q159" i="26"/>
  <c r="Q160" i="26"/>
  <c r="Q161" i="26"/>
  <c r="Q162" i="26"/>
  <c r="Q163" i="26"/>
  <c r="Q164" i="26"/>
  <c r="Q165" i="26"/>
  <c r="Q166" i="26"/>
  <c r="Q167" i="26"/>
  <c r="Q168" i="26"/>
  <c r="S168" i="26" s="1"/>
  <c r="Q169" i="26"/>
  <c r="Q170" i="26"/>
  <c r="Q171" i="26"/>
  <c r="Q172" i="26"/>
  <c r="Q173" i="26"/>
  <c r="Q174" i="26"/>
  <c r="Q175" i="26"/>
  <c r="Q176" i="26"/>
  <c r="Q177" i="26"/>
  <c r="Q178" i="26"/>
  <c r="Q179" i="26"/>
  <c r="Q180" i="26"/>
  <c r="S180" i="26" s="1"/>
  <c r="Q181" i="26"/>
  <c r="Q182" i="26"/>
  <c r="Q183" i="26"/>
  <c r="Q184" i="26"/>
  <c r="Q185" i="26"/>
  <c r="Q186" i="26"/>
  <c r="Q187" i="26"/>
  <c r="Q188" i="26"/>
  <c r="Q189" i="26"/>
  <c r="Q190" i="26"/>
  <c r="Q191" i="26"/>
  <c r="Q192" i="26"/>
  <c r="S192" i="26" s="1"/>
  <c r="Q193" i="26"/>
  <c r="Q194" i="26"/>
  <c r="Q195" i="26"/>
  <c r="Q196" i="26"/>
  <c r="Q197" i="26"/>
  <c r="Q198" i="26"/>
  <c r="Q199" i="26"/>
  <c r="Q200" i="26"/>
  <c r="Q201" i="26"/>
  <c r="Q202" i="26"/>
  <c r="Q203" i="26"/>
  <c r="Q204" i="26"/>
  <c r="S204" i="26" s="1"/>
  <c r="Q205" i="26"/>
  <c r="Q206" i="26"/>
  <c r="Q207" i="26"/>
  <c r="Q208" i="26"/>
  <c r="Q209" i="26"/>
  <c r="Q210" i="26"/>
  <c r="Q211" i="26"/>
  <c r="Q212" i="26"/>
  <c r="Q213" i="26"/>
  <c r="Q214" i="26"/>
  <c r="Q215" i="26"/>
  <c r="Q216" i="26"/>
  <c r="S216" i="26" s="1"/>
  <c r="Q217" i="26"/>
  <c r="Q218" i="26"/>
  <c r="Q219" i="26"/>
  <c r="Q220" i="26"/>
  <c r="Q221" i="26"/>
  <c r="Q222" i="26"/>
  <c r="Q223" i="26"/>
  <c r="Q224" i="26"/>
  <c r="Q225" i="26"/>
  <c r="Q226" i="26"/>
  <c r="Q227" i="26"/>
  <c r="Q228" i="26"/>
  <c r="S228" i="26" s="1"/>
  <c r="Q229" i="26"/>
  <c r="Q230" i="26"/>
  <c r="Q231" i="26"/>
  <c r="Q232" i="26"/>
  <c r="Q233" i="26"/>
  <c r="Q234" i="26"/>
  <c r="Q235" i="26"/>
  <c r="Q236" i="26"/>
  <c r="Q237" i="26"/>
  <c r="Q238" i="26"/>
  <c r="Q239" i="26"/>
  <c r="Q240" i="26"/>
  <c r="S240" i="26" s="1"/>
  <c r="Q241" i="26"/>
  <c r="Q242" i="26"/>
  <c r="Q243" i="26"/>
  <c r="Q244" i="26"/>
  <c r="Q245" i="26"/>
  <c r="Q246" i="26"/>
  <c r="Q247" i="26"/>
  <c r="Q248" i="26"/>
  <c r="Q249" i="26"/>
  <c r="Q250" i="26"/>
  <c r="Q251" i="26"/>
  <c r="Q252" i="26"/>
  <c r="S252" i="26" s="1"/>
  <c r="Q253" i="26"/>
  <c r="Q254" i="26"/>
  <c r="Q255" i="26"/>
  <c r="Q256" i="26"/>
  <c r="Q257" i="26"/>
  <c r="Q258" i="26"/>
  <c r="Q259" i="26"/>
  <c r="Q260" i="26"/>
  <c r="Q261" i="26"/>
  <c r="Q262" i="26"/>
  <c r="Q263" i="26"/>
  <c r="Q264" i="26"/>
  <c r="S264" i="26" s="1"/>
  <c r="Q265" i="26"/>
  <c r="Q266" i="26"/>
  <c r="Q267" i="26"/>
  <c r="Q268" i="26"/>
  <c r="Q269" i="26"/>
  <c r="Q270" i="26"/>
  <c r="Q271" i="26"/>
  <c r="Q272" i="26"/>
  <c r="Q273" i="26"/>
  <c r="Q274" i="26"/>
  <c r="Q275" i="26"/>
  <c r="Q276" i="26"/>
  <c r="S276" i="26" s="1"/>
  <c r="Q277" i="26"/>
  <c r="Q278" i="26"/>
  <c r="Q279" i="26"/>
  <c r="Q280" i="26"/>
  <c r="Q281" i="26"/>
  <c r="Q282" i="26"/>
  <c r="Q283" i="26"/>
  <c r="Q284" i="26"/>
  <c r="Q285" i="26"/>
  <c r="Q286" i="26"/>
  <c r="Q287" i="26"/>
  <c r="F9" i="32"/>
  <c r="N9" i="32" s="1"/>
  <c r="F8" i="32"/>
  <c r="N8" i="32" s="1"/>
  <c r="F7" i="32"/>
  <c r="M7" i="32" s="1"/>
  <c r="F6" i="32"/>
  <c r="N6" i="32" s="1"/>
  <c r="I5" i="32"/>
  <c r="F5" i="32"/>
  <c r="N5" i="32" s="1"/>
  <c r="N4" i="32"/>
  <c r="M4" i="32"/>
  <c r="L4" i="32"/>
  <c r="F4" i="32"/>
  <c r="I3" i="32"/>
  <c r="I4" i="32" s="1"/>
  <c r="F3" i="32"/>
  <c r="M3" i="32" s="1"/>
  <c r="I2" i="32"/>
  <c r="F2" i="32"/>
  <c r="N2" i="32" s="1"/>
  <c r="G177" i="29"/>
  <c r="D177" i="29"/>
  <c r="F177" i="29"/>
  <c r="E177" i="29"/>
  <c r="S63" i="26" l="1"/>
  <c r="S17" i="26"/>
  <c r="S268" i="26"/>
  <c r="S27" i="26"/>
  <c r="S12" i="26"/>
  <c r="S11" i="26"/>
  <c r="S91" i="26"/>
  <c r="S52" i="26"/>
  <c r="S15" i="26"/>
  <c r="S84" i="26"/>
  <c r="S10" i="26"/>
  <c r="S277" i="26"/>
  <c r="S265" i="26"/>
  <c r="S253" i="26"/>
  <c r="S241" i="26"/>
  <c r="S229" i="26"/>
  <c r="S217" i="26"/>
  <c r="S205" i="26"/>
  <c r="S193" i="26"/>
  <c r="S181" i="26"/>
  <c r="S169" i="26"/>
  <c r="S157" i="26"/>
  <c r="S145" i="26"/>
  <c r="S133" i="26"/>
  <c r="S121" i="26"/>
  <c r="S109" i="26"/>
  <c r="S97" i="26"/>
  <c r="S24" i="26"/>
  <c r="S28" i="26"/>
  <c r="S156" i="26"/>
  <c r="S144" i="26"/>
  <c r="S132" i="26"/>
  <c r="S120" i="26"/>
  <c r="S108" i="26"/>
  <c r="S73" i="26"/>
  <c r="S14" i="26"/>
  <c r="S232" i="26"/>
  <c r="S220" i="26"/>
  <c r="S196" i="26"/>
  <c r="S136" i="26"/>
  <c r="S9" i="26"/>
  <c r="S89" i="26"/>
  <c r="S82" i="26"/>
  <c r="S287" i="26"/>
  <c r="S275" i="26"/>
  <c r="S263" i="26"/>
  <c r="S251" i="26"/>
  <c r="S239" i="26"/>
  <c r="S227" i="26"/>
  <c r="S215" i="26"/>
  <c r="S203" i="26"/>
  <c r="S191" i="26"/>
  <c r="S179" i="26"/>
  <c r="S167" i="26"/>
  <c r="S155" i="26"/>
  <c r="S143" i="26"/>
  <c r="S131" i="26"/>
  <c r="S119" i="26"/>
  <c r="S107" i="26"/>
  <c r="S37" i="26"/>
  <c r="S13" i="26"/>
  <c r="S45" i="26"/>
  <c r="S64" i="26"/>
  <c r="S50" i="26"/>
  <c r="S71" i="26"/>
  <c r="S77" i="26"/>
  <c r="S4" i="26"/>
  <c r="S57" i="26"/>
  <c r="S20" i="26"/>
  <c r="S66" i="26"/>
  <c r="S282" i="26"/>
  <c r="S270" i="26"/>
  <c r="S258" i="26"/>
  <c r="S246" i="26"/>
  <c r="S234" i="26"/>
  <c r="S222" i="26"/>
  <c r="S210" i="26"/>
  <c r="S198" i="26"/>
  <c r="S186" i="26"/>
  <c r="S174" i="26"/>
  <c r="S162" i="26"/>
  <c r="S150" i="26"/>
  <c r="S138" i="26"/>
  <c r="S126" i="26"/>
  <c r="S114" i="26"/>
  <c r="S102" i="26"/>
  <c r="S36" i="26"/>
  <c r="S33" i="26"/>
  <c r="S40" i="26"/>
  <c r="S137" i="26"/>
  <c r="S35" i="26"/>
  <c r="S18" i="26"/>
  <c r="S74" i="26"/>
  <c r="S88" i="26"/>
  <c r="S49" i="26"/>
  <c r="S70" i="26"/>
  <c r="S81" i="26"/>
  <c r="S8" i="26"/>
  <c r="S262" i="26"/>
  <c r="S226" i="26"/>
  <c r="S190" i="26"/>
  <c r="S154" i="26"/>
  <c r="S118" i="26"/>
  <c r="S106" i="26"/>
  <c r="S86" i="26"/>
  <c r="S47" i="26"/>
  <c r="S44" i="26"/>
  <c r="S87" i="26"/>
  <c r="S23" i="26"/>
  <c r="S69" i="26"/>
  <c r="S80" i="26"/>
  <c r="S7" i="26"/>
  <c r="S281" i="26"/>
  <c r="S269" i="26"/>
  <c r="S257" i="26"/>
  <c r="S245" i="26"/>
  <c r="S233" i="26"/>
  <c r="S221" i="26"/>
  <c r="S209" i="26"/>
  <c r="S197" i="26"/>
  <c r="S185" i="26"/>
  <c r="S173" i="26"/>
  <c r="S161" i="26"/>
  <c r="S149" i="26"/>
  <c r="S125" i="26"/>
  <c r="S113" i="26"/>
  <c r="S101" i="26"/>
  <c r="S32" i="26"/>
  <c r="S39" i="26"/>
  <c r="S56" i="26"/>
  <c r="S19" i="26"/>
  <c r="S65" i="26"/>
  <c r="S76" i="26"/>
  <c r="S286" i="26"/>
  <c r="S238" i="26"/>
  <c r="S202" i="26"/>
  <c r="S166" i="26"/>
  <c r="S142" i="26"/>
  <c r="S285" i="26"/>
  <c r="S261" i="26"/>
  <c r="S237" i="26"/>
  <c r="S201" i="26"/>
  <c r="S177" i="26"/>
  <c r="S153" i="26"/>
  <c r="S129" i="26"/>
  <c r="S105" i="26"/>
  <c r="S61" i="26"/>
  <c r="S43" i="26"/>
  <c r="S280" i="26"/>
  <c r="S256" i="26"/>
  <c r="S244" i="26"/>
  <c r="S208" i="26"/>
  <c r="S184" i="26"/>
  <c r="S172" i="26"/>
  <c r="S160" i="26"/>
  <c r="S148" i="26"/>
  <c r="S124" i="26"/>
  <c r="S112" i="26"/>
  <c r="S100" i="26"/>
  <c r="S31" i="26"/>
  <c r="S55" i="26"/>
  <c r="S75" i="26"/>
  <c r="S2" i="26"/>
  <c r="S274" i="26"/>
  <c r="S250" i="26"/>
  <c r="S214" i="26"/>
  <c r="S178" i="26"/>
  <c r="S130" i="26"/>
  <c r="S273" i="26"/>
  <c r="S249" i="26"/>
  <c r="S225" i="26"/>
  <c r="S213" i="26"/>
  <c r="S189" i="26"/>
  <c r="S165" i="26"/>
  <c r="S141" i="26"/>
  <c r="S117" i="26"/>
  <c r="S96" i="26"/>
  <c r="S284" i="26"/>
  <c r="S272" i="26"/>
  <c r="S260" i="26"/>
  <c r="S248" i="26"/>
  <c r="S236" i="26"/>
  <c r="S224" i="26"/>
  <c r="S212" i="26"/>
  <c r="S200" i="26"/>
  <c r="S188" i="26"/>
  <c r="S176" i="26"/>
  <c r="S164" i="26"/>
  <c r="S152" i="26"/>
  <c r="S140" i="26"/>
  <c r="S128" i="26"/>
  <c r="S116" i="26"/>
  <c r="S104" i="26"/>
  <c r="S60" i="26"/>
  <c r="S38" i="26"/>
  <c r="S42" i="26"/>
  <c r="S59" i="26"/>
  <c r="S22" i="26"/>
  <c r="S68" i="26"/>
  <c r="S79" i="26"/>
  <c r="S6" i="26"/>
  <c r="S283" i="26"/>
  <c r="S259" i="26"/>
  <c r="S235" i="26"/>
  <c r="S211" i="26"/>
  <c r="S187" i="26"/>
  <c r="S175" i="26"/>
  <c r="S151" i="26"/>
  <c r="S127" i="26"/>
  <c r="S103" i="26"/>
  <c r="S34" i="26"/>
  <c r="S58" i="26"/>
  <c r="S67" i="26"/>
  <c r="S5" i="26"/>
  <c r="S271" i="26"/>
  <c r="S247" i="26"/>
  <c r="S223" i="26"/>
  <c r="S199" i="26"/>
  <c r="S163" i="26"/>
  <c r="S139" i="26"/>
  <c r="S115" i="26"/>
  <c r="S48" i="26"/>
  <c r="S41" i="26"/>
  <c r="S21" i="26"/>
  <c r="S78" i="26"/>
  <c r="S279" i="26"/>
  <c r="S267" i="26"/>
  <c r="S255" i="26"/>
  <c r="S243" i="26"/>
  <c r="S231" i="26"/>
  <c r="S219" i="26"/>
  <c r="S207" i="26"/>
  <c r="S195" i="26"/>
  <c r="S183" i="26"/>
  <c r="S171" i="26"/>
  <c r="S159" i="26"/>
  <c r="S147" i="26"/>
  <c r="S135" i="26"/>
  <c r="S123" i="26"/>
  <c r="S111" i="26"/>
  <c r="S99" i="26"/>
  <c r="S26" i="26"/>
  <c r="S30" i="26"/>
  <c r="S93" i="26"/>
  <c r="S54" i="26"/>
  <c r="S278" i="26"/>
  <c r="S266" i="26"/>
  <c r="S254" i="26"/>
  <c r="S242" i="26"/>
  <c r="S230" i="26"/>
  <c r="S218" i="26"/>
  <c r="S206" i="26"/>
  <c r="S194" i="26"/>
  <c r="S182" i="26"/>
  <c r="S170" i="26"/>
  <c r="S158" i="26"/>
  <c r="S146" i="26"/>
  <c r="S134" i="26"/>
  <c r="S122" i="26"/>
  <c r="S110" i="26"/>
  <c r="S98" i="26"/>
  <c r="S25" i="26"/>
  <c r="S29" i="26"/>
  <c r="S92" i="26"/>
  <c r="S53" i="26"/>
  <c r="S16" i="26"/>
  <c r="S62" i="26"/>
  <c r="S46" i="26"/>
  <c r="S3" i="26"/>
  <c r="N7" i="32"/>
  <c r="N3" i="32"/>
  <c r="L6" i="32"/>
  <c r="L9" i="32"/>
  <c r="M6" i="32"/>
  <c r="M9" i="32"/>
  <c r="L7" i="32"/>
  <c r="L2" i="32"/>
  <c r="M2" i="32"/>
  <c r="L5" i="32"/>
  <c r="L8" i="32"/>
  <c r="M5" i="32"/>
  <c r="M8" i="32"/>
  <c r="L3" i="32"/>
  <c r="H140" i="29"/>
  <c r="H141" i="29"/>
  <c r="H142" i="29"/>
  <c r="H143" i="29"/>
  <c r="H144" i="29"/>
  <c r="H145" i="29"/>
  <c r="H146" i="29"/>
  <c r="H147" i="29"/>
  <c r="H148" i="29"/>
  <c r="H139" i="29"/>
  <c r="L97" i="26"/>
  <c r="L98" i="26"/>
  <c r="L99" i="26"/>
  <c r="L100" i="26"/>
  <c r="L101" i="26"/>
  <c r="L102" i="26"/>
  <c r="L103" i="26"/>
  <c r="L104" i="26"/>
  <c r="L105" i="26"/>
  <c r="L106" i="26"/>
  <c r="L107" i="26"/>
  <c r="L108" i="26"/>
  <c r="L109" i="26"/>
  <c r="L110" i="26"/>
  <c r="L111" i="26"/>
  <c r="L112" i="26"/>
  <c r="L113" i="26"/>
  <c r="L114" i="26"/>
  <c r="L115" i="26"/>
  <c r="L116" i="26"/>
  <c r="L117" i="26"/>
  <c r="L118" i="26"/>
  <c r="L119" i="26"/>
  <c r="L120" i="26"/>
  <c r="L121" i="26"/>
  <c r="L122" i="26"/>
  <c r="L123" i="26"/>
  <c r="L124" i="26"/>
  <c r="L125" i="26"/>
  <c r="L126" i="26"/>
  <c r="L127" i="26"/>
  <c r="L128" i="26"/>
  <c r="L129" i="26"/>
  <c r="L130" i="26"/>
  <c r="L131" i="26"/>
  <c r="L132" i="26"/>
  <c r="L133" i="26"/>
  <c r="L134" i="26"/>
  <c r="L135" i="26"/>
  <c r="L136" i="26"/>
  <c r="L137" i="26"/>
  <c r="L138" i="26"/>
  <c r="L139" i="26"/>
  <c r="L140" i="26"/>
  <c r="L141" i="26"/>
  <c r="L142" i="26"/>
  <c r="L143" i="26"/>
  <c r="L144" i="26"/>
  <c r="L145" i="26"/>
  <c r="L146" i="26"/>
  <c r="L147" i="26"/>
  <c r="L148" i="26"/>
  <c r="L149" i="26"/>
  <c r="L150" i="26"/>
  <c r="L151" i="26"/>
  <c r="L152" i="26"/>
  <c r="L153" i="26"/>
  <c r="L154" i="26"/>
  <c r="L155" i="26"/>
  <c r="L156" i="26"/>
  <c r="L157" i="26"/>
  <c r="L158" i="26"/>
  <c r="L159" i="26"/>
  <c r="L160" i="26"/>
  <c r="L161" i="26"/>
  <c r="L162" i="26"/>
  <c r="L163" i="26"/>
  <c r="L164" i="26"/>
  <c r="L165" i="26"/>
  <c r="L166" i="26"/>
  <c r="L167" i="26"/>
  <c r="L168" i="26"/>
  <c r="L169" i="26"/>
  <c r="L170" i="26"/>
  <c r="L171" i="26"/>
  <c r="L172" i="26"/>
  <c r="L173" i="26"/>
  <c r="L174" i="26"/>
  <c r="L175" i="26"/>
  <c r="L176" i="26"/>
  <c r="L177" i="26"/>
  <c r="L178" i="26"/>
  <c r="L179" i="26"/>
  <c r="L180" i="26"/>
  <c r="L181" i="26"/>
  <c r="L182" i="26"/>
  <c r="L183" i="26"/>
  <c r="L184" i="26"/>
  <c r="L185" i="26"/>
  <c r="L186" i="26"/>
  <c r="L187" i="26"/>
  <c r="L188" i="26"/>
  <c r="L189" i="26"/>
  <c r="L190" i="26"/>
  <c r="L191" i="26"/>
  <c r="L192" i="26"/>
  <c r="L193" i="26"/>
  <c r="L194" i="26"/>
  <c r="L195" i="26"/>
  <c r="L196" i="26"/>
  <c r="L197" i="26"/>
  <c r="L198" i="26"/>
  <c r="L199" i="26"/>
  <c r="L200" i="26"/>
  <c r="L201" i="26"/>
  <c r="L202" i="26"/>
  <c r="L203" i="26"/>
  <c r="L204" i="26"/>
  <c r="L205" i="26"/>
  <c r="L206" i="26"/>
  <c r="L207" i="26"/>
  <c r="L208" i="26"/>
  <c r="L209" i="26"/>
  <c r="L210" i="26"/>
  <c r="L211" i="26"/>
  <c r="L212" i="26"/>
  <c r="L213" i="26"/>
  <c r="L214" i="26"/>
  <c r="L215" i="26"/>
  <c r="L216" i="26"/>
  <c r="L217" i="26"/>
  <c r="L218" i="26"/>
  <c r="L219" i="26"/>
  <c r="L220" i="26"/>
  <c r="L221" i="26"/>
  <c r="L222" i="26"/>
  <c r="L223" i="26"/>
  <c r="L224" i="26"/>
  <c r="L225" i="26"/>
  <c r="L226" i="26"/>
  <c r="L227" i="26"/>
  <c r="L228" i="26"/>
  <c r="L229" i="26"/>
  <c r="L230" i="26"/>
  <c r="L231" i="26"/>
  <c r="L232" i="26"/>
  <c r="L233" i="26"/>
  <c r="L234" i="26"/>
  <c r="L235" i="26"/>
  <c r="L236" i="26"/>
  <c r="L237" i="26"/>
  <c r="L238" i="26"/>
  <c r="L239" i="26"/>
  <c r="L240" i="26"/>
  <c r="L241" i="26"/>
  <c r="L242" i="26"/>
  <c r="L243" i="26"/>
  <c r="L244" i="26"/>
  <c r="L245" i="26"/>
  <c r="L246" i="26"/>
  <c r="L247" i="26"/>
  <c r="L248" i="26"/>
  <c r="L249" i="26"/>
  <c r="L250" i="26"/>
  <c r="L251" i="26"/>
  <c r="L252" i="26"/>
  <c r="L253" i="26"/>
  <c r="L254" i="26"/>
  <c r="L255" i="26"/>
  <c r="L256" i="26"/>
  <c r="L257" i="26"/>
  <c r="L258" i="26"/>
  <c r="L259" i="26"/>
  <c r="L260" i="26"/>
  <c r="L261" i="26"/>
  <c r="L262" i="26"/>
  <c r="L263" i="26"/>
  <c r="L264" i="26"/>
  <c r="L265" i="26"/>
  <c r="L266" i="26"/>
  <c r="L267" i="26"/>
  <c r="L268" i="26"/>
  <c r="L269" i="26"/>
  <c r="L270" i="26"/>
  <c r="L271" i="26"/>
  <c r="L272" i="26"/>
  <c r="L273" i="26"/>
  <c r="L274" i="26"/>
  <c r="L275" i="26"/>
  <c r="L276" i="26"/>
  <c r="L277" i="26"/>
  <c r="L278" i="26"/>
  <c r="L279" i="26"/>
  <c r="L280" i="26"/>
  <c r="L281" i="26"/>
  <c r="L282" i="26"/>
  <c r="L283" i="26"/>
  <c r="L284" i="26"/>
  <c r="L285" i="26"/>
  <c r="L286" i="26"/>
  <c r="L287" i="26"/>
  <c r="M2" i="26"/>
  <c r="M3" i="26"/>
  <c r="M4" i="26"/>
  <c r="M5" i="26"/>
  <c r="M6" i="26"/>
  <c r="M7" i="26"/>
  <c r="M8" i="26"/>
  <c r="M9" i="26"/>
  <c r="M10" i="26"/>
  <c r="M11" i="26"/>
  <c r="M12" i="26"/>
  <c r="M74" i="26"/>
  <c r="M75" i="26"/>
  <c r="M76" i="26"/>
  <c r="M77" i="26"/>
  <c r="M78" i="26"/>
  <c r="M79" i="26"/>
  <c r="M80" i="26"/>
  <c r="M81" i="26"/>
  <c r="M82" i="26"/>
  <c r="M83" i="26"/>
  <c r="M84" i="26"/>
  <c r="M62" i="26"/>
  <c r="M63" i="26"/>
  <c r="M64" i="26"/>
  <c r="M65" i="26"/>
  <c r="M66" i="26"/>
  <c r="M67" i="26"/>
  <c r="M68" i="26"/>
  <c r="M69" i="26"/>
  <c r="M70" i="26"/>
  <c r="M71" i="26"/>
  <c r="M72" i="26"/>
  <c r="M15" i="26"/>
  <c r="M16" i="26"/>
  <c r="M17" i="26"/>
  <c r="M18" i="26"/>
  <c r="M19" i="26"/>
  <c r="M20" i="26"/>
  <c r="M21" i="26"/>
  <c r="M22" i="26"/>
  <c r="M23" i="26"/>
  <c r="M49" i="26"/>
  <c r="M50" i="26"/>
  <c r="M51" i="26"/>
  <c r="M52" i="26"/>
  <c r="M53" i="26"/>
  <c r="M54" i="26"/>
  <c r="M55" i="26"/>
  <c r="M56" i="26"/>
  <c r="M57" i="26"/>
  <c r="M58" i="26"/>
  <c r="M59" i="26"/>
  <c r="M87" i="26"/>
  <c r="M88" i="26"/>
  <c r="M89" i="26"/>
  <c r="M90" i="26"/>
  <c r="M91" i="26"/>
  <c r="M92" i="26"/>
  <c r="M93" i="26"/>
  <c r="M94" i="26"/>
  <c r="M39" i="26"/>
  <c r="M40" i="26"/>
  <c r="M41" i="26"/>
  <c r="M42" i="26"/>
  <c r="M43" i="26"/>
  <c r="M44" i="26"/>
  <c r="M45" i="26"/>
  <c r="M46" i="26"/>
  <c r="M28" i="26"/>
  <c r="M29" i="26"/>
  <c r="M30" i="26"/>
  <c r="M31" i="26"/>
  <c r="M32" i="26"/>
  <c r="M33" i="26"/>
  <c r="M34" i="26"/>
  <c r="M38" i="26"/>
  <c r="M96" i="26"/>
  <c r="M47" i="26"/>
  <c r="M13" i="26"/>
  <c r="M14" i="26"/>
  <c r="M24" i="26"/>
  <c r="M25" i="26"/>
  <c r="M26" i="26"/>
  <c r="M27" i="26"/>
  <c r="M35" i="26"/>
  <c r="M36" i="26"/>
  <c r="M48" i="26"/>
  <c r="M60" i="26"/>
  <c r="M61" i="26"/>
  <c r="M86" i="26"/>
  <c r="M73" i="26"/>
  <c r="M97" i="26"/>
  <c r="M98" i="26"/>
  <c r="M99" i="26"/>
  <c r="M100" i="26"/>
  <c r="M101" i="26"/>
  <c r="M102" i="26"/>
  <c r="M103" i="26"/>
  <c r="M104" i="26"/>
  <c r="M105" i="26"/>
  <c r="M106" i="26"/>
  <c r="M107" i="26"/>
  <c r="M108" i="26"/>
  <c r="M109" i="26"/>
  <c r="M110" i="26"/>
  <c r="M111" i="26"/>
  <c r="M112" i="26"/>
  <c r="M113" i="26"/>
  <c r="M114" i="26"/>
  <c r="M115" i="26"/>
  <c r="M116" i="26"/>
  <c r="M117" i="26"/>
  <c r="M118" i="26"/>
  <c r="M119" i="26"/>
  <c r="M120" i="26"/>
  <c r="M121" i="26"/>
  <c r="M122" i="26"/>
  <c r="M123" i="26"/>
  <c r="M124" i="26"/>
  <c r="M125" i="26"/>
  <c r="M126" i="26"/>
  <c r="M127" i="26"/>
  <c r="M128" i="26"/>
  <c r="M129" i="26"/>
  <c r="M130" i="26"/>
  <c r="M131" i="26"/>
  <c r="M132" i="26"/>
  <c r="M133" i="26"/>
  <c r="M134" i="26"/>
  <c r="M135" i="26"/>
  <c r="M136" i="26"/>
  <c r="M137" i="26"/>
  <c r="M138" i="26"/>
  <c r="M139" i="26"/>
  <c r="M140" i="26"/>
  <c r="M141" i="26"/>
  <c r="M142" i="26"/>
  <c r="M143" i="26"/>
  <c r="M144" i="26"/>
  <c r="M145" i="26"/>
  <c r="M146" i="26"/>
  <c r="M147" i="26"/>
  <c r="M148" i="26"/>
  <c r="M149" i="26"/>
  <c r="M150" i="26"/>
  <c r="M151" i="26"/>
  <c r="M152" i="26"/>
  <c r="M153" i="26"/>
  <c r="M154" i="26"/>
  <c r="M155" i="26"/>
  <c r="M156" i="26"/>
  <c r="M157" i="26"/>
  <c r="M158" i="26"/>
  <c r="M159" i="26"/>
  <c r="M160" i="26"/>
  <c r="M161" i="26"/>
  <c r="M162" i="26"/>
  <c r="M163" i="26"/>
  <c r="M164" i="26"/>
  <c r="M165" i="26"/>
  <c r="M166" i="26"/>
  <c r="M167" i="26"/>
  <c r="M168" i="26"/>
  <c r="M169" i="26"/>
  <c r="M170" i="26"/>
  <c r="M171" i="26"/>
  <c r="M172" i="26"/>
  <c r="M173" i="26"/>
  <c r="M174" i="26"/>
  <c r="M175" i="26"/>
  <c r="M176" i="26"/>
  <c r="M177" i="26"/>
  <c r="M178" i="26"/>
  <c r="M179" i="26"/>
  <c r="M180" i="26"/>
  <c r="M181" i="26"/>
  <c r="M182" i="26"/>
  <c r="M183" i="26"/>
  <c r="M184" i="26"/>
  <c r="M185" i="26"/>
  <c r="M186" i="26"/>
  <c r="M187" i="26"/>
  <c r="M188" i="26"/>
  <c r="M189" i="26"/>
  <c r="M190" i="26"/>
  <c r="M191" i="26"/>
  <c r="M192" i="26"/>
  <c r="M193" i="26"/>
  <c r="M194" i="26"/>
  <c r="M195" i="26"/>
  <c r="M196" i="26"/>
  <c r="M197" i="26"/>
  <c r="M198" i="26"/>
  <c r="M199" i="26"/>
  <c r="M200" i="26"/>
  <c r="M201" i="26"/>
  <c r="M202" i="26"/>
  <c r="M203" i="26"/>
  <c r="M204" i="26"/>
  <c r="M205" i="26"/>
  <c r="M206" i="26"/>
  <c r="M207" i="26"/>
  <c r="M208" i="26"/>
  <c r="M209" i="26"/>
  <c r="M210" i="26"/>
  <c r="M211" i="26"/>
  <c r="M212" i="26"/>
  <c r="M213" i="26"/>
  <c r="M214" i="26"/>
  <c r="M215" i="26"/>
  <c r="M216" i="26"/>
  <c r="M217" i="26"/>
  <c r="M218" i="26"/>
  <c r="M219" i="26"/>
  <c r="M220" i="26"/>
  <c r="M221" i="26"/>
  <c r="M222" i="26"/>
  <c r="M223" i="26"/>
  <c r="M224" i="26"/>
  <c r="M225" i="26"/>
  <c r="M226" i="26"/>
  <c r="M227" i="26"/>
  <c r="M228" i="26"/>
  <c r="M229" i="26"/>
  <c r="M230" i="26"/>
  <c r="M231" i="26"/>
  <c r="M232" i="26"/>
  <c r="M233" i="26"/>
  <c r="M234" i="26"/>
  <c r="M235" i="26"/>
  <c r="M236" i="26"/>
  <c r="M237" i="26"/>
  <c r="M238" i="26"/>
  <c r="M239" i="26"/>
  <c r="M240" i="26"/>
  <c r="M241" i="26"/>
  <c r="M242" i="26"/>
  <c r="M243" i="26"/>
  <c r="M244" i="26"/>
  <c r="M245" i="26"/>
  <c r="M246" i="26"/>
  <c r="M247" i="26"/>
  <c r="M248" i="26"/>
  <c r="M249" i="26"/>
  <c r="M250" i="26"/>
  <c r="M251" i="26"/>
  <c r="M252" i="26"/>
  <c r="M253" i="26"/>
  <c r="M254" i="26"/>
  <c r="M255" i="26"/>
  <c r="M256" i="26"/>
  <c r="M257" i="26"/>
  <c r="M258" i="26"/>
  <c r="M259" i="26"/>
  <c r="M260" i="26"/>
  <c r="M261" i="26"/>
  <c r="M262" i="26"/>
  <c r="M263" i="26"/>
  <c r="M264" i="26"/>
  <c r="M265" i="26"/>
  <c r="M266" i="26"/>
  <c r="M267" i="26"/>
  <c r="M268" i="26"/>
  <c r="M269" i="26"/>
  <c r="M270" i="26"/>
  <c r="M271" i="26"/>
  <c r="M272" i="26"/>
  <c r="M273" i="26"/>
  <c r="M274" i="26"/>
  <c r="M275" i="26"/>
  <c r="M276" i="26"/>
  <c r="M277" i="26"/>
  <c r="M278" i="26"/>
  <c r="M279" i="26"/>
  <c r="M280" i="26"/>
  <c r="M281" i="26"/>
  <c r="M282" i="26"/>
  <c r="M283" i="26"/>
  <c r="M284" i="26"/>
  <c r="M285" i="26"/>
  <c r="M286" i="26"/>
  <c r="M287" i="26"/>
  <c r="I2" i="26" l="1"/>
  <c r="J2" i="26" s="1"/>
  <c r="K2" i="26" s="1"/>
  <c r="I3" i="26"/>
  <c r="I4" i="26"/>
  <c r="I5" i="26"/>
  <c r="I6" i="26"/>
  <c r="I7" i="26"/>
  <c r="I8" i="26"/>
  <c r="J8" i="26" s="1"/>
  <c r="K8" i="26" s="1"/>
  <c r="N8" i="26" s="1"/>
  <c r="I9" i="26"/>
  <c r="I10" i="26"/>
  <c r="I11" i="26"/>
  <c r="I12" i="26"/>
  <c r="I74" i="26"/>
  <c r="I75" i="26"/>
  <c r="I76" i="26"/>
  <c r="I77" i="26"/>
  <c r="I78" i="26"/>
  <c r="I79" i="26"/>
  <c r="I80" i="26"/>
  <c r="I81" i="26"/>
  <c r="I82" i="26"/>
  <c r="I83" i="26"/>
  <c r="I84" i="26"/>
  <c r="I62" i="26"/>
  <c r="I63" i="26"/>
  <c r="I64" i="26"/>
  <c r="I65" i="26"/>
  <c r="I66" i="26"/>
  <c r="I67" i="26"/>
  <c r="I68" i="26"/>
  <c r="I69" i="26"/>
  <c r="I70" i="26"/>
  <c r="I71" i="26"/>
  <c r="I72" i="26"/>
  <c r="J72" i="26" s="1"/>
  <c r="K72" i="26" s="1"/>
  <c r="N72" i="26" s="1"/>
  <c r="I15" i="26"/>
  <c r="J15" i="26" s="1"/>
  <c r="K15" i="26" s="1"/>
  <c r="N15" i="26" s="1"/>
  <c r="I16" i="26"/>
  <c r="J16" i="26" s="1"/>
  <c r="K16" i="26" s="1"/>
  <c r="N16" i="26" s="1"/>
  <c r="I17" i="26"/>
  <c r="J17" i="26" s="1"/>
  <c r="K17" i="26" s="1"/>
  <c r="N17" i="26" s="1"/>
  <c r="I18" i="26"/>
  <c r="J18" i="26" s="1"/>
  <c r="K18" i="26" s="1"/>
  <c r="N18" i="26" s="1"/>
  <c r="I19" i="26"/>
  <c r="J19" i="26" s="1"/>
  <c r="K19" i="26" s="1"/>
  <c r="N19" i="26" s="1"/>
  <c r="I20" i="26"/>
  <c r="J20" i="26" s="1"/>
  <c r="K20" i="26" s="1"/>
  <c r="N20" i="26" s="1"/>
  <c r="I21" i="26"/>
  <c r="J21" i="26" s="1"/>
  <c r="K21" i="26" s="1"/>
  <c r="N21" i="26" s="1"/>
  <c r="I22" i="26"/>
  <c r="J22" i="26" s="1"/>
  <c r="K22" i="26" s="1"/>
  <c r="N22" i="26" s="1"/>
  <c r="I23" i="26"/>
  <c r="J23" i="26" s="1"/>
  <c r="K23" i="26" s="1"/>
  <c r="N23" i="26" s="1"/>
  <c r="I49" i="26"/>
  <c r="J49" i="26" s="1"/>
  <c r="K49" i="26" s="1"/>
  <c r="N49" i="26" s="1"/>
  <c r="I50" i="26"/>
  <c r="J50" i="26" s="1"/>
  <c r="K50" i="26" s="1"/>
  <c r="N50" i="26" s="1"/>
  <c r="I51" i="26"/>
  <c r="J51" i="26" s="1"/>
  <c r="K51" i="26" s="1"/>
  <c r="N51" i="26" s="1"/>
  <c r="I52" i="26"/>
  <c r="J52" i="26" s="1"/>
  <c r="K52" i="26" s="1"/>
  <c r="N52" i="26" s="1"/>
  <c r="I53" i="26"/>
  <c r="J53" i="26" s="1"/>
  <c r="K53" i="26" s="1"/>
  <c r="N53" i="26" s="1"/>
  <c r="I54" i="26"/>
  <c r="J54" i="26" s="1"/>
  <c r="K54" i="26" s="1"/>
  <c r="N54" i="26" s="1"/>
  <c r="I55" i="26"/>
  <c r="J55" i="26" s="1"/>
  <c r="K55" i="26" s="1"/>
  <c r="N55" i="26" s="1"/>
  <c r="I56" i="26"/>
  <c r="J56" i="26" s="1"/>
  <c r="K56" i="26" s="1"/>
  <c r="N56" i="26" s="1"/>
  <c r="I57" i="26"/>
  <c r="J57" i="26" s="1"/>
  <c r="K57" i="26" s="1"/>
  <c r="N57" i="26" s="1"/>
  <c r="I58" i="26"/>
  <c r="J58" i="26" s="1"/>
  <c r="K58" i="26" s="1"/>
  <c r="N58" i="26" s="1"/>
  <c r="I59" i="26"/>
  <c r="J59" i="26" s="1"/>
  <c r="K59" i="26" s="1"/>
  <c r="N59" i="26" s="1"/>
  <c r="I87" i="26"/>
  <c r="J87" i="26" s="1"/>
  <c r="K87" i="26" s="1"/>
  <c r="N87" i="26" s="1"/>
  <c r="I88" i="26"/>
  <c r="J88" i="26" s="1"/>
  <c r="K88" i="26" s="1"/>
  <c r="N88" i="26" s="1"/>
  <c r="I89" i="26"/>
  <c r="J89" i="26" s="1"/>
  <c r="K89" i="26" s="1"/>
  <c r="N89" i="26" s="1"/>
  <c r="I90" i="26"/>
  <c r="J90" i="26" s="1"/>
  <c r="K90" i="26" s="1"/>
  <c r="N90" i="26" s="1"/>
  <c r="I91" i="26"/>
  <c r="J91" i="26" s="1"/>
  <c r="K91" i="26" s="1"/>
  <c r="N91" i="26" s="1"/>
  <c r="I92" i="26"/>
  <c r="J92" i="26" s="1"/>
  <c r="K92" i="26" s="1"/>
  <c r="N92" i="26" s="1"/>
  <c r="I93" i="26"/>
  <c r="J93" i="26" s="1"/>
  <c r="K93" i="26" s="1"/>
  <c r="N93" i="26" s="1"/>
  <c r="I94" i="26"/>
  <c r="J94" i="26" s="1"/>
  <c r="K94" i="26" s="1"/>
  <c r="N94" i="26" s="1"/>
  <c r="I39" i="26"/>
  <c r="J39" i="26" s="1"/>
  <c r="K39" i="26" s="1"/>
  <c r="N39" i="26" s="1"/>
  <c r="I40" i="26"/>
  <c r="J40" i="26" s="1"/>
  <c r="K40" i="26" s="1"/>
  <c r="N40" i="26" s="1"/>
  <c r="I41" i="26"/>
  <c r="J41" i="26" s="1"/>
  <c r="K41" i="26" s="1"/>
  <c r="N41" i="26" s="1"/>
  <c r="I42" i="26"/>
  <c r="J42" i="26" s="1"/>
  <c r="K42" i="26" s="1"/>
  <c r="N42" i="26" s="1"/>
  <c r="I43" i="26"/>
  <c r="J43" i="26" s="1"/>
  <c r="K43" i="26" s="1"/>
  <c r="N43" i="26" s="1"/>
  <c r="I44" i="26"/>
  <c r="J44" i="26" s="1"/>
  <c r="K44" i="26" s="1"/>
  <c r="N44" i="26" s="1"/>
  <c r="I45" i="26"/>
  <c r="J45" i="26" s="1"/>
  <c r="K45" i="26" s="1"/>
  <c r="N45" i="26" s="1"/>
  <c r="I46" i="26"/>
  <c r="J46" i="26" s="1"/>
  <c r="K46" i="26" s="1"/>
  <c r="N46" i="26" s="1"/>
  <c r="I28" i="26"/>
  <c r="J28" i="26" s="1"/>
  <c r="K28" i="26" s="1"/>
  <c r="N28" i="26" s="1"/>
  <c r="I29" i="26"/>
  <c r="J29" i="26" s="1"/>
  <c r="K29" i="26" s="1"/>
  <c r="N29" i="26" s="1"/>
  <c r="I30" i="26"/>
  <c r="J30" i="26" s="1"/>
  <c r="K30" i="26" s="1"/>
  <c r="N30" i="26" s="1"/>
  <c r="I31" i="26"/>
  <c r="J31" i="26" s="1"/>
  <c r="K31" i="26" s="1"/>
  <c r="N31" i="26" s="1"/>
  <c r="I32" i="26"/>
  <c r="J32" i="26" s="1"/>
  <c r="K32" i="26" s="1"/>
  <c r="N32" i="26" s="1"/>
  <c r="I33" i="26"/>
  <c r="J33" i="26" s="1"/>
  <c r="K33" i="26" s="1"/>
  <c r="N33" i="26" s="1"/>
  <c r="I34" i="26"/>
  <c r="J34" i="26" s="1"/>
  <c r="K34" i="26" s="1"/>
  <c r="N34" i="26" s="1"/>
  <c r="I38" i="26"/>
  <c r="J38" i="26" s="1"/>
  <c r="K38" i="26" s="1"/>
  <c r="N38" i="26" s="1"/>
  <c r="I96" i="26"/>
  <c r="J96" i="26" s="1"/>
  <c r="K96" i="26" s="1"/>
  <c r="N96" i="26" s="1"/>
  <c r="I47" i="26"/>
  <c r="J47" i="26" s="1"/>
  <c r="K47" i="26" s="1"/>
  <c r="N47" i="26" s="1"/>
  <c r="I13" i="26"/>
  <c r="J13" i="26" s="1"/>
  <c r="K13" i="26" s="1"/>
  <c r="N13" i="26" s="1"/>
  <c r="I14" i="26"/>
  <c r="J14" i="26" s="1"/>
  <c r="K14" i="26" s="1"/>
  <c r="N14" i="26" s="1"/>
  <c r="I24" i="26"/>
  <c r="J24" i="26" s="1"/>
  <c r="K24" i="26" s="1"/>
  <c r="N24" i="26" s="1"/>
  <c r="I25" i="26"/>
  <c r="J25" i="26" s="1"/>
  <c r="K25" i="26" s="1"/>
  <c r="N25" i="26" s="1"/>
  <c r="I26" i="26"/>
  <c r="J26" i="26" s="1"/>
  <c r="K26" i="26" s="1"/>
  <c r="N26" i="26" s="1"/>
  <c r="I27" i="26"/>
  <c r="J27" i="26" s="1"/>
  <c r="K27" i="26" s="1"/>
  <c r="N27" i="26" s="1"/>
  <c r="I35" i="26"/>
  <c r="J35" i="26" s="1"/>
  <c r="K35" i="26" s="1"/>
  <c r="N35" i="26" s="1"/>
  <c r="I36" i="26"/>
  <c r="J36" i="26" s="1"/>
  <c r="K36" i="26" s="1"/>
  <c r="N36" i="26" s="1"/>
  <c r="I48" i="26"/>
  <c r="J48" i="26" s="1"/>
  <c r="K48" i="26" s="1"/>
  <c r="N48" i="26" s="1"/>
  <c r="I60" i="26"/>
  <c r="J60" i="26" s="1"/>
  <c r="K60" i="26" s="1"/>
  <c r="N60" i="26" s="1"/>
  <c r="I61" i="26"/>
  <c r="J61" i="26" s="1"/>
  <c r="K61" i="26" s="1"/>
  <c r="N61" i="26" s="1"/>
  <c r="I86" i="26"/>
  <c r="J86" i="26" s="1"/>
  <c r="K86" i="26" s="1"/>
  <c r="N86" i="26" s="1"/>
  <c r="I37" i="26"/>
  <c r="J37" i="26" s="1"/>
  <c r="N37" i="26" s="1"/>
  <c r="I73" i="26"/>
  <c r="J73" i="26" s="1"/>
  <c r="K73" i="26" s="1"/>
  <c r="N73" i="26" s="1"/>
  <c r="I97" i="26"/>
  <c r="J97" i="26" s="1"/>
  <c r="K97" i="26" s="1"/>
  <c r="N97" i="26" s="1"/>
  <c r="I98" i="26"/>
  <c r="J98" i="26" s="1"/>
  <c r="K98" i="26" s="1"/>
  <c r="N98" i="26" s="1"/>
  <c r="I99" i="26"/>
  <c r="J99" i="26" s="1"/>
  <c r="K99" i="26" s="1"/>
  <c r="N99" i="26" s="1"/>
  <c r="I100" i="26"/>
  <c r="J100" i="26" s="1"/>
  <c r="K100" i="26" s="1"/>
  <c r="N100" i="26" s="1"/>
  <c r="I101" i="26"/>
  <c r="J101" i="26" s="1"/>
  <c r="K101" i="26" s="1"/>
  <c r="N101" i="26" s="1"/>
  <c r="I102" i="26"/>
  <c r="J102" i="26" s="1"/>
  <c r="K102" i="26" s="1"/>
  <c r="N102" i="26" s="1"/>
  <c r="I103" i="26"/>
  <c r="J103" i="26" s="1"/>
  <c r="K103" i="26" s="1"/>
  <c r="N103" i="26" s="1"/>
  <c r="I104" i="26"/>
  <c r="J104" i="26" s="1"/>
  <c r="K104" i="26" s="1"/>
  <c r="N104" i="26" s="1"/>
  <c r="I105" i="26"/>
  <c r="J105" i="26" s="1"/>
  <c r="K105" i="26" s="1"/>
  <c r="N105" i="26" s="1"/>
  <c r="I106" i="26"/>
  <c r="J106" i="26" s="1"/>
  <c r="K106" i="26" s="1"/>
  <c r="N106" i="26" s="1"/>
  <c r="I107" i="26"/>
  <c r="J107" i="26" s="1"/>
  <c r="K107" i="26" s="1"/>
  <c r="N107" i="26" s="1"/>
  <c r="I108" i="26"/>
  <c r="J108" i="26" s="1"/>
  <c r="K108" i="26" s="1"/>
  <c r="N108" i="26" s="1"/>
  <c r="I109" i="26"/>
  <c r="J109" i="26" s="1"/>
  <c r="K109" i="26" s="1"/>
  <c r="N109" i="26" s="1"/>
  <c r="I110" i="26"/>
  <c r="J110" i="26" s="1"/>
  <c r="K110" i="26" s="1"/>
  <c r="N110" i="26" s="1"/>
  <c r="I111" i="26"/>
  <c r="J111" i="26" s="1"/>
  <c r="K111" i="26" s="1"/>
  <c r="N111" i="26" s="1"/>
  <c r="I112" i="26"/>
  <c r="J112" i="26" s="1"/>
  <c r="K112" i="26" s="1"/>
  <c r="N112" i="26" s="1"/>
  <c r="I113" i="26"/>
  <c r="J113" i="26" s="1"/>
  <c r="K113" i="26" s="1"/>
  <c r="N113" i="26" s="1"/>
  <c r="I114" i="26"/>
  <c r="J114" i="26" s="1"/>
  <c r="K114" i="26" s="1"/>
  <c r="N114" i="26" s="1"/>
  <c r="I115" i="26"/>
  <c r="J115" i="26" s="1"/>
  <c r="K115" i="26" s="1"/>
  <c r="N115" i="26" s="1"/>
  <c r="I116" i="26"/>
  <c r="J116" i="26" s="1"/>
  <c r="K116" i="26" s="1"/>
  <c r="N116" i="26" s="1"/>
  <c r="I117" i="26"/>
  <c r="J117" i="26" s="1"/>
  <c r="K117" i="26" s="1"/>
  <c r="N117" i="26" s="1"/>
  <c r="I118" i="26"/>
  <c r="J118" i="26" s="1"/>
  <c r="K118" i="26" s="1"/>
  <c r="N118" i="26" s="1"/>
  <c r="I119" i="26"/>
  <c r="J119" i="26" s="1"/>
  <c r="K119" i="26" s="1"/>
  <c r="N119" i="26" s="1"/>
  <c r="I120" i="26"/>
  <c r="J120" i="26" s="1"/>
  <c r="K120" i="26" s="1"/>
  <c r="N120" i="26" s="1"/>
  <c r="I121" i="26"/>
  <c r="J121" i="26" s="1"/>
  <c r="K121" i="26" s="1"/>
  <c r="N121" i="26" s="1"/>
  <c r="I122" i="26"/>
  <c r="J122" i="26" s="1"/>
  <c r="K122" i="26" s="1"/>
  <c r="N122" i="26" s="1"/>
  <c r="I123" i="26"/>
  <c r="J123" i="26" s="1"/>
  <c r="K123" i="26" s="1"/>
  <c r="N123" i="26" s="1"/>
  <c r="I124" i="26"/>
  <c r="J124" i="26" s="1"/>
  <c r="K124" i="26" s="1"/>
  <c r="N124" i="26" s="1"/>
  <c r="I125" i="26"/>
  <c r="J125" i="26" s="1"/>
  <c r="K125" i="26" s="1"/>
  <c r="N125" i="26" s="1"/>
  <c r="I126" i="26"/>
  <c r="J126" i="26" s="1"/>
  <c r="K126" i="26" s="1"/>
  <c r="N126" i="26" s="1"/>
  <c r="I127" i="26"/>
  <c r="J127" i="26" s="1"/>
  <c r="K127" i="26" s="1"/>
  <c r="N127" i="26" s="1"/>
  <c r="I128" i="26"/>
  <c r="J128" i="26" s="1"/>
  <c r="K128" i="26" s="1"/>
  <c r="N128" i="26" s="1"/>
  <c r="I129" i="26"/>
  <c r="J129" i="26" s="1"/>
  <c r="K129" i="26" s="1"/>
  <c r="N129" i="26" s="1"/>
  <c r="I130" i="26"/>
  <c r="J130" i="26" s="1"/>
  <c r="K130" i="26" s="1"/>
  <c r="N130" i="26" s="1"/>
  <c r="I131" i="26"/>
  <c r="J131" i="26" s="1"/>
  <c r="K131" i="26" s="1"/>
  <c r="N131" i="26" s="1"/>
  <c r="I132" i="26"/>
  <c r="J132" i="26" s="1"/>
  <c r="K132" i="26" s="1"/>
  <c r="N132" i="26" s="1"/>
  <c r="I133" i="26"/>
  <c r="J133" i="26" s="1"/>
  <c r="K133" i="26" s="1"/>
  <c r="N133" i="26" s="1"/>
  <c r="I134" i="26"/>
  <c r="J134" i="26" s="1"/>
  <c r="K134" i="26" s="1"/>
  <c r="N134" i="26" s="1"/>
  <c r="I135" i="26"/>
  <c r="J135" i="26" s="1"/>
  <c r="K135" i="26" s="1"/>
  <c r="N135" i="26" s="1"/>
  <c r="I136" i="26"/>
  <c r="J136" i="26" s="1"/>
  <c r="K136" i="26" s="1"/>
  <c r="N136" i="26" s="1"/>
  <c r="I137" i="26"/>
  <c r="J137" i="26" s="1"/>
  <c r="K137" i="26" s="1"/>
  <c r="N137" i="26" s="1"/>
  <c r="I138" i="26"/>
  <c r="J138" i="26" s="1"/>
  <c r="K138" i="26" s="1"/>
  <c r="N138" i="26" s="1"/>
  <c r="I139" i="26"/>
  <c r="J139" i="26" s="1"/>
  <c r="K139" i="26" s="1"/>
  <c r="N139" i="26" s="1"/>
  <c r="I140" i="26"/>
  <c r="J140" i="26" s="1"/>
  <c r="K140" i="26" s="1"/>
  <c r="N140" i="26" s="1"/>
  <c r="I141" i="26"/>
  <c r="J141" i="26" s="1"/>
  <c r="K141" i="26" s="1"/>
  <c r="N141" i="26" s="1"/>
  <c r="I142" i="26"/>
  <c r="J142" i="26" s="1"/>
  <c r="K142" i="26" s="1"/>
  <c r="N142" i="26" s="1"/>
  <c r="I143" i="26"/>
  <c r="J143" i="26" s="1"/>
  <c r="K143" i="26" s="1"/>
  <c r="N143" i="26" s="1"/>
  <c r="I144" i="26"/>
  <c r="J144" i="26" s="1"/>
  <c r="K144" i="26" s="1"/>
  <c r="N144" i="26" s="1"/>
  <c r="I145" i="26"/>
  <c r="J145" i="26" s="1"/>
  <c r="K145" i="26" s="1"/>
  <c r="N145" i="26" s="1"/>
  <c r="I146" i="26"/>
  <c r="J146" i="26" s="1"/>
  <c r="K146" i="26" s="1"/>
  <c r="N146" i="26" s="1"/>
  <c r="I147" i="26"/>
  <c r="J147" i="26" s="1"/>
  <c r="K147" i="26" s="1"/>
  <c r="N147" i="26" s="1"/>
  <c r="I148" i="26"/>
  <c r="J148" i="26" s="1"/>
  <c r="K148" i="26" s="1"/>
  <c r="N148" i="26" s="1"/>
  <c r="I149" i="26"/>
  <c r="J149" i="26" s="1"/>
  <c r="K149" i="26" s="1"/>
  <c r="N149" i="26" s="1"/>
  <c r="I150" i="26"/>
  <c r="J150" i="26" s="1"/>
  <c r="K150" i="26" s="1"/>
  <c r="N150" i="26" s="1"/>
  <c r="I151" i="26"/>
  <c r="J151" i="26" s="1"/>
  <c r="K151" i="26" s="1"/>
  <c r="N151" i="26" s="1"/>
  <c r="I152" i="26"/>
  <c r="J152" i="26" s="1"/>
  <c r="K152" i="26" s="1"/>
  <c r="N152" i="26" s="1"/>
  <c r="I153" i="26"/>
  <c r="J153" i="26" s="1"/>
  <c r="K153" i="26" s="1"/>
  <c r="N153" i="26" s="1"/>
  <c r="I154" i="26"/>
  <c r="J154" i="26" s="1"/>
  <c r="K154" i="26" s="1"/>
  <c r="N154" i="26" s="1"/>
  <c r="I155" i="26"/>
  <c r="J155" i="26" s="1"/>
  <c r="K155" i="26" s="1"/>
  <c r="N155" i="26" s="1"/>
  <c r="I156" i="26"/>
  <c r="J156" i="26" s="1"/>
  <c r="K156" i="26" s="1"/>
  <c r="N156" i="26" s="1"/>
  <c r="I157" i="26"/>
  <c r="J157" i="26" s="1"/>
  <c r="K157" i="26" s="1"/>
  <c r="N157" i="26" s="1"/>
  <c r="I158" i="26"/>
  <c r="J158" i="26" s="1"/>
  <c r="K158" i="26" s="1"/>
  <c r="N158" i="26" s="1"/>
  <c r="I159" i="26"/>
  <c r="J159" i="26" s="1"/>
  <c r="K159" i="26" s="1"/>
  <c r="N159" i="26" s="1"/>
  <c r="I160" i="26"/>
  <c r="J160" i="26" s="1"/>
  <c r="K160" i="26" s="1"/>
  <c r="N160" i="26" s="1"/>
  <c r="I161" i="26"/>
  <c r="J161" i="26" s="1"/>
  <c r="K161" i="26" s="1"/>
  <c r="N161" i="26" s="1"/>
  <c r="I162" i="26"/>
  <c r="J162" i="26" s="1"/>
  <c r="K162" i="26" s="1"/>
  <c r="N162" i="26" s="1"/>
  <c r="I163" i="26"/>
  <c r="J163" i="26" s="1"/>
  <c r="K163" i="26" s="1"/>
  <c r="N163" i="26" s="1"/>
  <c r="I164" i="26"/>
  <c r="J164" i="26" s="1"/>
  <c r="K164" i="26" s="1"/>
  <c r="N164" i="26" s="1"/>
  <c r="I165" i="26"/>
  <c r="J165" i="26" s="1"/>
  <c r="K165" i="26" s="1"/>
  <c r="N165" i="26" s="1"/>
  <c r="I166" i="26"/>
  <c r="J166" i="26" s="1"/>
  <c r="K166" i="26" s="1"/>
  <c r="N166" i="26" s="1"/>
  <c r="I167" i="26"/>
  <c r="J167" i="26" s="1"/>
  <c r="K167" i="26" s="1"/>
  <c r="N167" i="26" s="1"/>
  <c r="I168" i="26"/>
  <c r="J168" i="26" s="1"/>
  <c r="K168" i="26" s="1"/>
  <c r="N168" i="26" s="1"/>
  <c r="I169" i="26"/>
  <c r="J169" i="26" s="1"/>
  <c r="K169" i="26" s="1"/>
  <c r="N169" i="26" s="1"/>
  <c r="I170" i="26"/>
  <c r="J170" i="26" s="1"/>
  <c r="K170" i="26" s="1"/>
  <c r="N170" i="26" s="1"/>
  <c r="I171" i="26"/>
  <c r="J171" i="26" s="1"/>
  <c r="K171" i="26" s="1"/>
  <c r="N171" i="26" s="1"/>
  <c r="I172" i="26"/>
  <c r="J172" i="26" s="1"/>
  <c r="K172" i="26" s="1"/>
  <c r="N172" i="26" s="1"/>
  <c r="I173" i="26"/>
  <c r="J173" i="26" s="1"/>
  <c r="K173" i="26" s="1"/>
  <c r="N173" i="26" s="1"/>
  <c r="I174" i="26"/>
  <c r="J174" i="26" s="1"/>
  <c r="K174" i="26" s="1"/>
  <c r="N174" i="26" s="1"/>
  <c r="I175" i="26"/>
  <c r="J175" i="26" s="1"/>
  <c r="K175" i="26" s="1"/>
  <c r="N175" i="26" s="1"/>
  <c r="I176" i="26"/>
  <c r="J176" i="26" s="1"/>
  <c r="K176" i="26" s="1"/>
  <c r="N176" i="26" s="1"/>
  <c r="I177" i="26"/>
  <c r="J177" i="26" s="1"/>
  <c r="K177" i="26" s="1"/>
  <c r="N177" i="26" s="1"/>
  <c r="I178" i="26"/>
  <c r="J178" i="26" s="1"/>
  <c r="K178" i="26" s="1"/>
  <c r="N178" i="26" s="1"/>
  <c r="I179" i="26"/>
  <c r="J179" i="26" s="1"/>
  <c r="K179" i="26" s="1"/>
  <c r="N179" i="26" s="1"/>
  <c r="I180" i="26"/>
  <c r="J180" i="26" s="1"/>
  <c r="K180" i="26" s="1"/>
  <c r="N180" i="26" s="1"/>
  <c r="I181" i="26"/>
  <c r="J181" i="26" s="1"/>
  <c r="K181" i="26" s="1"/>
  <c r="N181" i="26" s="1"/>
  <c r="I182" i="26"/>
  <c r="J182" i="26" s="1"/>
  <c r="K182" i="26" s="1"/>
  <c r="N182" i="26" s="1"/>
  <c r="I183" i="26"/>
  <c r="J183" i="26" s="1"/>
  <c r="K183" i="26" s="1"/>
  <c r="N183" i="26" s="1"/>
  <c r="I184" i="26"/>
  <c r="J184" i="26" s="1"/>
  <c r="K184" i="26" s="1"/>
  <c r="N184" i="26" s="1"/>
  <c r="I185" i="26"/>
  <c r="J185" i="26" s="1"/>
  <c r="K185" i="26" s="1"/>
  <c r="N185" i="26" s="1"/>
  <c r="I186" i="26"/>
  <c r="J186" i="26" s="1"/>
  <c r="K186" i="26" s="1"/>
  <c r="N186" i="26" s="1"/>
  <c r="I187" i="26"/>
  <c r="J187" i="26" s="1"/>
  <c r="K187" i="26" s="1"/>
  <c r="N187" i="26" s="1"/>
  <c r="I188" i="26"/>
  <c r="J188" i="26" s="1"/>
  <c r="K188" i="26" s="1"/>
  <c r="N188" i="26" s="1"/>
  <c r="I189" i="26"/>
  <c r="J189" i="26" s="1"/>
  <c r="K189" i="26" s="1"/>
  <c r="N189" i="26" s="1"/>
  <c r="I190" i="26"/>
  <c r="J190" i="26" s="1"/>
  <c r="K190" i="26" s="1"/>
  <c r="N190" i="26" s="1"/>
  <c r="I191" i="26"/>
  <c r="J191" i="26" s="1"/>
  <c r="K191" i="26" s="1"/>
  <c r="N191" i="26" s="1"/>
  <c r="I192" i="26"/>
  <c r="J192" i="26" s="1"/>
  <c r="K192" i="26" s="1"/>
  <c r="N192" i="26" s="1"/>
  <c r="I193" i="26"/>
  <c r="J193" i="26" s="1"/>
  <c r="K193" i="26" s="1"/>
  <c r="N193" i="26" s="1"/>
  <c r="I194" i="26"/>
  <c r="J194" i="26" s="1"/>
  <c r="K194" i="26" s="1"/>
  <c r="N194" i="26" s="1"/>
  <c r="I195" i="26"/>
  <c r="J195" i="26" s="1"/>
  <c r="K195" i="26" s="1"/>
  <c r="N195" i="26" s="1"/>
  <c r="I196" i="26"/>
  <c r="J196" i="26" s="1"/>
  <c r="K196" i="26" s="1"/>
  <c r="N196" i="26" s="1"/>
  <c r="I197" i="26"/>
  <c r="J197" i="26" s="1"/>
  <c r="K197" i="26" s="1"/>
  <c r="N197" i="26" s="1"/>
  <c r="I198" i="26"/>
  <c r="J198" i="26" s="1"/>
  <c r="K198" i="26" s="1"/>
  <c r="N198" i="26" s="1"/>
  <c r="I199" i="26"/>
  <c r="J199" i="26" s="1"/>
  <c r="K199" i="26" s="1"/>
  <c r="N199" i="26" s="1"/>
  <c r="I200" i="26"/>
  <c r="J200" i="26" s="1"/>
  <c r="K200" i="26" s="1"/>
  <c r="N200" i="26" s="1"/>
  <c r="I201" i="26"/>
  <c r="J201" i="26" s="1"/>
  <c r="K201" i="26" s="1"/>
  <c r="N201" i="26" s="1"/>
  <c r="I202" i="26"/>
  <c r="J202" i="26" s="1"/>
  <c r="K202" i="26" s="1"/>
  <c r="N202" i="26" s="1"/>
  <c r="I203" i="26"/>
  <c r="J203" i="26" s="1"/>
  <c r="K203" i="26" s="1"/>
  <c r="N203" i="26" s="1"/>
  <c r="I204" i="26"/>
  <c r="J204" i="26" s="1"/>
  <c r="K204" i="26" s="1"/>
  <c r="N204" i="26" s="1"/>
  <c r="I205" i="26"/>
  <c r="J205" i="26" s="1"/>
  <c r="K205" i="26" s="1"/>
  <c r="N205" i="26" s="1"/>
  <c r="I206" i="26"/>
  <c r="J206" i="26" s="1"/>
  <c r="K206" i="26" s="1"/>
  <c r="N206" i="26" s="1"/>
  <c r="I207" i="26"/>
  <c r="J207" i="26" s="1"/>
  <c r="K207" i="26" s="1"/>
  <c r="N207" i="26" s="1"/>
  <c r="I208" i="26"/>
  <c r="J208" i="26" s="1"/>
  <c r="K208" i="26" s="1"/>
  <c r="N208" i="26" s="1"/>
  <c r="I209" i="26"/>
  <c r="J209" i="26" s="1"/>
  <c r="K209" i="26" s="1"/>
  <c r="N209" i="26" s="1"/>
  <c r="I210" i="26"/>
  <c r="J210" i="26" s="1"/>
  <c r="K210" i="26" s="1"/>
  <c r="N210" i="26" s="1"/>
  <c r="I211" i="26"/>
  <c r="J211" i="26" s="1"/>
  <c r="K211" i="26" s="1"/>
  <c r="N211" i="26" s="1"/>
  <c r="I212" i="26"/>
  <c r="J212" i="26" s="1"/>
  <c r="K212" i="26" s="1"/>
  <c r="N212" i="26" s="1"/>
  <c r="I213" i="26"/>
  <c r="J213" i="26" s="1"/>
  <c r="K213" i="26" s="1"/>
  <c r="N213" i="26" s="1"/>
  <c r="I214" i="26"/>
  <c r="J214" i="26" s="1"/>
  <c r="K214" i="26" s="1"/>
  <c r="N214" i="26" s="1"/>
  <c r="I215" i="26"/>
  <c r="J215" i="26" s="1"/>
  <c r="K215" i="26" s="1"/>
  <c r="N215" i="26" s="1"/>
  <c r="I216" i="26"/>
  <c r="J216" i="26" s="1"/>
  <c r="K216" i="26" s="1"/>
  <c r="N216" i="26" s="1"/>
  <c r="I217" i="26"/>
  <c r="J217" i="26" s="1"/>
  <c r="K217" i="26" s="1"/>
  <c r="N217" i="26" s="1"/>
  <c r="I218" i="26"/>
  <c r="J218" i="26" s="1"/>
  <c r="K218" i="26" s="1"/>
  <c r="N218" i="26" s="1"/>
  <c r="I219" i="26"/>
  <c r="J219" i="26" s="1"/>
  <c r="K219" i="26" s="1"/>
  <c r="N219" i="26" s="1"/>
  <c r="I220" i="26"/>
  <c r="J220" i="26" s="1"/>
  <c r="K220" i="26" s="1"/>
  <c r="N220" i="26" s="1"/>
  <c r="I221" i="26"/>
  <c r="J221" i="26" s="1"/>
  <c r="K221" i="26" s="1"/>
  <c r="N221" i="26" s="1"/>
  <c r="I222" i="26"/>
  <c r="J222" i="26" s="1"/>
  <c r="K222" i="26" s="1"/>
  <c r="N222" i="26" s="1"/>
  <c r="I223" i="26"/>
  <c r="J223" i="26" s="1"/>
  <c r="K223" i="26" s="1"/>
  <c r="N223" i="26" s="1"/>
  <c r="I224" i="26"/>
  <c r="J224" i="26" s="1"/>
  <c r="K224" i="26" s="1"/>
  <c r="N224" i="26" s="1"/>
  <c r="I225" i="26"/>
  <c r="J225" i="26" s="1"/>
  <c r="K225" i="26" s="1"/>
  <c r="N225" i="26" s="1"/>
  <c r="I226" i="26"/>
  <c r="J226" i="26" s="1"/>
  <c r="K226" i="26" s="1"/>
  <c r="N226" i="26" s="1"/>
  <c r="I227" i="26"/>
  <c r="J227" i="26" s="1"/>
  <c r="K227" i="26" s="1"/>
  <c r="N227" i="26" s="1"/>
  <c r="I228" i="26"/>
  <c r="J228" i="26" s="1"/>
  <c r="K228" i="26" s="1"/>
  <c r="N228" i="26" s="1"/>
  <c r="I229" i="26"/>
  <c r="J229" i="26" s="1"/>
  <c r="K229" i="26" s="1"/>
  <c r="N229" i="26" s="1"/>
  <c r="I230" i="26"/>
  <c r="J230" i="26" s="1"/>
  <c r="K230" i="26" s="1"/>
  <c r="N230" i="26" s="1"/>
  <c r="I231" i="26"/>
  <c r="J231" i="26" s="1"/>
  <c r="K231" i="26" s="1"/>
  <c r="N231" i="26" s="1"/>
  <c r="I232" i="26"/>
  <c r="J232" i="26" s="1"/>
  <c r="K232" i="26" s="1"/>
  <c r="N232" i="26" s="1"/>
  <c r="I233" i="26"/>
  <c r="J233" i="26" s="1"/>
  <c r="K233" i="26" s="1"/>
  <c r="N233" i="26" s="1"/>
  <c r="I234" i="26"/>
  <c r="J234" i="26" s="1"/>
  <c r="K234" i="26" s="1"/>
  <c r="N234" i="26" s="1"/>
  <c r="I235" i="26"/>
  <c r="J235" i="26" s="1"/>
  <c r="K235" i="26" s="1"/>
  <c r="N235" i="26" s="1"/>
  <c r="I236" i="26"/>
  <c r="J236" i="26" s="1"/>
  <c r="K236" i="26" s="1"/>
  <c r="N236" i="26" s="1"/>
  <c r="I237" i="26"/>
  <c r="J237" i="26" s="1"/>
  <c r="K237" i="26" s="1"/>
  <c r="N237" i="26" s="1"/>
  <c r="I238" i="26"/>
  <c r="J238" i="26" s="1"/>
  <c r="K238" i="26" s="1"/>
  <c r="N238" i="26" s="1"/>
  <c r="I239" i="26"/>
  <c r="J239" i="26" s="1"/>
  <c r="K239" i="26" s="1"/>
  <c r="N239" i="26" s="1"/>
  <c r="I240" i="26"/>
  <c r="J240" i="26" s="1"/>
  <c r="K240" i="26" s="1"/>
  <c r="N240" i="26" s="1"/>
  <c r="I241" i="26"/>
  <c r="J241" i="26" s="1"/>
  <c r="K241" i="26" s="1"/>
  <c r="N241" i="26" s="1"/>
  <c r="I242" i="26"/>
  <c r="J242" i="26" s="1"/>
  <c r="K242" i="26" s="1"/>
  <c r="N242" i="26" s="1"/>
  <c r="I243" i="26"/>
  <c r="J243" i="26" s="1"/>
  <c r="K243" i="26" s="1"/>
  <c r="N243" i="26" s="1"/>
  <c r="I244" i="26"/>
  <c r="J244" i="26" s="1"/>
  <c r="K244" i="26" s="1"/>
  <c r="N244" i="26" s="1"/>
  <c r="I245" i="26"/>
  <c r="J245" i="26" s="1"/>
  <c r="K245" i="26" s="1"/>
  <c r="N245" i="26" s="1"/>
  <c r="I246" i="26"/>
  <c r="J246" i="26" s="1"/>
  <c r="K246" i="26" s="1"/>
  <c r="N246" i="26" s="1"/>
  <c r="I247" i="26"/>
  <c r="J247" i="26" s="1"/>
  <c r="K247" i="26" s="1"/>
  <c r="N247" i="26" s="1"/>
  <c r="I248" i="26"/>
  <c r="J248" i="26" s="1"/>
  <c r="K248" i="26" s="1"/>
  <c r="N248" i="26" s="1"/>
  <c r="I249" i="26"/>
  <c r="J249" i="26" s="1"/>
  <c r="K249" i="26" s="1"/>
  <c r="N249" i="26" s="1"/>
  <c r="I250" i="26"/>
  <c r="J250" i="26" s="1"/>
  <c r="K250" i="26" s="1"/>
  <c r="N250" i="26" s="1"/>
  <c r="I251" i="26"/>
  <c r="J251" i="26" s="1"/>
  <c r="K251" i="26" s="1"/>
  <c r="N251" i="26" s="1"/>
  <c r="I252" i="26"/>
  <c r="J252" i="26" s="1"/>
  <c r="K252" i="26" s="1"/>
  <c r="N252" i="26" s="1"/>
  <c r="I253" i="26"/>
  <c r="J253" i="26" s="1"/>
  <c r="K253" i="26" s="1"/>
  <c r="N253" i="26" s="1"/>
  <c r="I254" i="26"/>
  <c r="J254" i="26" s="1"/>
  <c r="K254" i="26" s="1"/>
  <c r="N254" i="26" s="1"/>
  <c r="I255" i="26"/>
  <c r="J255" i="26" s="1"/>
  <c r="K255" i="26" s="1"/>
  <c r="N255" i="26" s="1"/>
  <c r="I256" i="26"/>
  <c r="J256" i="26" s="1"/>
  <c r="K256" i="26" s="1"/>
  <c r="N256" i="26" s="1"/>
  <c r="I257" i="26"/>
  <c r="J257" i="26" s="1"/>
  <c r="K257" i="26" s="1"/>
  <c r="N257" i="26" s="1"/>
  <c r="I258" i="26"/>
  <c r="J258" i="26" s="1"/>
  <c r="K258" i="26" s="1"/>
  <c r="N258" i="26" s="1"/>
  <c r="I259" i="26"/>
  <c r="J259" i="26" s="1"/>
  <c r="K259" i="26" s="1"/>
  <c r="N259" i="26" s="1"/>
  <c r="I260" i="26"/>
  <c r="J260" i="26" s="1"/>
  <c r="K260" i="26" s="1"/>
  <c r="N260" i="26" s="1"/>
  <c r="I261" i="26"/>
  <c r="J261" i="26" s="1"/>
  <c r="K261" i="26" s="1"/>
  <c r="N261" i="26" s="1"/>
  <c r="I262" i="26"/>
  <c r="J262" i="26" s="1"/>
  <c r="K262" i="26" s="1"/>
  <c r="N262" i="26" s="1"/>
  <c r="I263" i="26"/>
  <c r="J263" i="26" s="1"/>
  <c r="K263" i="26" s="1"/>
  <c r="N263" i="26" s="1"/>
  <c r="I264" i="26"/>
  <c r="J264" i="26" s="1"/>
  <c r="K264" i="26" s="1"/>
  <c r="N264" i="26" s="1"/>
  <c r="I265" i="26"/>
  <c r="J265" i="26" s="1"/>
  <c r="K265" i="26" s="1"/>
  <c r="N265" i="26" s="1"/>
  <c r="I266" i="26"/>
  <c r="J266" i="26" s="1"/>
  <c r="K266" i="26" s="1"/>
  <c r="N266" i="26" s="1"/>
  <c r="I267" i="26"/>
  <c r="J267" i="26" s="1"/>
  <c r="K267" i="26" s="1"/>
  <c r="N267" i="26" s="1"/>
  <c r="I268" i="26"/>
  <c r="J268" i="26" s="1"/>
  <c r="K268" i="26" s="1"/>
  <c r="N268" i="26" s="1"/>
  <c r="I269" i="26"/>
  <c r="J269" i="26" s="1"/>
  <c r="K269" i="26" s="1"/>
  <c r="N269" i="26" s="1"/>
  <c r="I270" i="26"/>
  <c r="J270" i="26" s="1"/>
  <c r="K270" i="26" s="1"/>
  <c r="N270" i="26" s="1"/>
  <c r="I271" i="26"/>
  <c r="J271" i="26" s="1"/>
  <c r="K271" i="26" s="1"/>
  <c r="N271" i="26" s="1"/>
  <c r="I272" i="26"/>
  <c r="J272" i="26" s="1"/>
  <c r="K272" i="26" s="1"/>
  <c r="N272" i="26" s="1"/>
  <c r="I273" i="26"/>
  <c r="J273" i="26" s="1"/>
  <c r="K273" i="26" s="1"/>
  <c r="N273" i="26" s="1"/>
  <c r="I274" i="26"/>
  <c r="J274" i="26" s="1"/>
  <c r="K274" i="26" s="1"/>
  <c r="N274" i="26" s="1"/>
  <c r="I275" i="26"/>
  <c r="J275" i="26" s="1"/>
  <c r="K275" i="26" s="1"/>
  <c r="N275" i="26" s="1"/>
  <c r="I276" i="26"/>
  <c r="J276" i="26" s="1"/>
  <c r="K276" i="26" s="1"/>
  <c r="N276" i="26" s="1"/>
  <c r="I277" i="26"/>
  <c r="J277" i="26" s="1"/>
  <c r="K277" i="26" s="1"/>
  <c r="N277" i="26" s="1"/>
  <c r="I278" i="26"/>
  <c r="J278" i="26" s="1"/>
  <c r="K278" i="26" s="1"/>
  <c r="N278" i="26" s="1"/>
  <c r="I279" i="26"/>
  <c r="J279" i="26" s="1"/>
  <c r="K279" i="26" s="1"/>
  <c r="N279" i="26" s="1"/>
  <c r="I280" i="26"/>
  <c r="J280" i="26" s="1"/>
  <c r="K280" i="26" s="1"/>
  <c r="N280" i="26" s="1"/>
  <c r="I281" i="26"/>
  <c r="J281" i="26" s="1"/>
  <c r="K281" i="26" s="1"/>
  <c r="N281" i="26" s="1"/>
  <c r="I282" i="26"/>
  <c r="J282" i="26" s="1"/>
  <c r="K282" i="26" s="1"/>
  <c r="N282" i="26" s="1"/>
  <c r="I283" i="26"/>
  <c r="J283" i="26" s="1"/>
  <c r="K283" i="26" s="1"/>
  <c r="N283" i="26" s="1"/>
  <c r="I284" i="26"/>
  <c r="J284" i="26" s="1"/>
  <c r="K284" i="26" s="1"/>
  <c r="N284" i="26" s="1"/>
  <c r="I285" i="26"/>
  <c r="J285" i="26" s="1"/>
  <c r="K285" i="26" s="1"/>
  <c r="N285" i="26" s="1"/>
  <c r="I286" i="26"/>
  <c r="J286" i="26" s="1"/>
  <c r="K286" i="26" s="1"/>
  <c r="N286" i="26" s="1"/>
  <c r="I287" i="26"/>
  <c r="J287" i="26" s="1"/>
  <c r="K287" i="26" s="1"/>
  <c r="N287" i="26" s="1"/>
  <c r="N2" i="26" l="1"/>
  <c r="L61" i="26"/>
  <c r="L60" i="26"/>
  <c r="L48" i="26"/>
  <c r="L35" i="26"/>
  <c r="L36" i="26"/>
  <c r="L27" i="26"/>
  <c r="L24" i="26"/>
  <c r="L26" i="26"/>
  <c r="L25" i="26"/>
  <c r="L47" i="26"/>
  <c r="L96" i="26"/>
  <c r="L38" i="26"/>
  <c r="L95" i="26"/>
  <c r="L34" i="26"/>
  <c r="L28" i="26"/>
  <c r="L29" i="26"/>
  <c r="L30" i="26"/>
  <c r="L31" i="26"/>
  <c r="L32" i="26"/>
  <c r="L33" i="26"/>
  <c r="L55" i="26"/>
  <c r="L59" i="26"/>
  <c r="L56" i="26"/>
  <c r="L50" i="26"/>
  <c r="L53" i="26"/>
  <c r="L57" i="26"/>
  <c r="L58" i="26"/>
  <c r="L49" i="26"/>
  <c r="L51" i="26"/>
  <c r="L52" i="26"/>
  <c r="L54" i="26"/>
  <c r="L18" i="26"/>
  <c r="L16" i="26"/>
  <c r="L17" i="26"/>
  <c r="L19" i="26"/>
  <c r="L21" i="26"/>
  <c r="L20" i="26"/>
  <c r="L22" i="26"/>
  <c r="L23" i="26"/>
  <c r="L15" i="26"/>
  <c r="L94" i="26"/>
  <c r="L87" i="26"/>
  <c r="L92" i="26"/>
  <c r="L93" i="26"/>
  <c r="L88" i="26"/>
  <c r="L89" i="26"/>
  <c r="L90" i="26"/>
  <c r="L91" i="26"/>
  <c r="L44" i="26"/>
  <c r="L39" i="26"/>
  <c r="L41" i="26"/>
  <c r="L42" i="26"/>
  <c r="L43" i="26"/>
  <c r="L45" i="26"/>
  <c r="L40" i="26"/>
  <c r="L46" i="26"/>
  <c r="J70" i="26"/>
  <c r="K70" i="26" s="1"/>
  <c r="N70" i="26" s="1"/>
  <c r="J81" i="26"/>
  <c r="K81" i="26" s="1"/>
  <c r="N81" i="26" s="1"/>
  <c r="J69" i="26"/>
  <c r="K69" i="26" s="1"/>
  <c r="N69" i="26" s="1"/>
  <c r="J80" i="26"/>
  <c r="K80" i="26" s="1"/>
  <c r="N80" i="26" s="1"/>
  <c r="J7" i="26"/>
  <c r="K7" i="26" s="1"/>
  <c r="N7" i="26" s="1"/>
  <c r="J68" i="26"/>
  <c r="K68" i="26" s="1"/>
  <c r="N68" i="26" s="1"/>
  <c r="J79" i="26"/>
  <c r="K79" i="26" s="1"/>
  <c r="N79" i="26" s="1"/>
  <c r="J6" i="26"/>
  <c r="K6" i="26" s="1"/>
  <c r="N6" i="26" s="1"/>
  <c r="J10" i="26"/>
  <c r="K10" i="26" s="1"/>
  <c r="N10" i="26" s="1"/>
  <c r="J67" i="26"/>
  <c r="K67" i="26" s="1"/>
  <c r="N67" i="26" s="1"/>
  <c r="J78" i="26"/>
  <c r="K78" i="26" s="1"/>
  <c r="N78" i="26" s="1"/>
  <c r="J5" i="26"/>
  <c r="K5" i="26" s="1"/>
  <c r="N5" i="26" s="1"/>
  <c r="J83" i="26"/>
  <c r="K83" i="26" s="1"/>
  <c r="N83" i="26" s="1"/>
  <c r="J71" i="26"/>
  <c r="K71" i="26" s="1"/>
  <c r="N71" i="26" s="1"/>
  <c r="J66" i="26"/>
  <c r="K66" i="26" s="1"/>
  <c r="N66" i="26" s="1"/>
  <c r="J77" i="26"/>
  <c r="K77" i="26" s="1"/>
  <c r="N77" i="26" s="1"/>
  <c r="J4" i="26"/>
  <c r="K4" i="26" s="1"/>
  <c r="N4" i="26" s="1"/>
  <c r="J65" i="26"/>
  <c r="K65" i="26" s="1"/>
  <c r="N65" i="26" s="1"/>
  <c r="J76" i="26"/>
  <c r="K76" i="26" s="1"/>
  <c r="N76" i="26" s="1"/>
  <c r="J3" i="26"/>
  <c r="K3" i="26" s="1"/>
  <c r="N3" i="26" s="1"/>
  <c r="J9" i="26"/>
  <c r="K9" i="26" s="1"/>
  <c r="N9" i="26" s="1"/>
  <c r="J64" i="26"/>
  <c r="K64" i="26" s="1"/>
  <c r="N64" i="26" s="1"/>
  <c r="J75" i="26"/>
  <c r="K75" i="26" s="1"/>
  <c r="N75" i="26" s="1"/>
  <c r="J63" i="26"/>
  <c r="K63" i="26" s="1"/>
  <c r="N63" i="26" s="1"/>
  <c r="J74" i="26"/>
  <c r="K74" i="26" s="1"/>
  <c r="N74" i="26" s="1"/>
  <c r="J62" i="26"/>
  <c r="K62" i="26" s="1"/>
  <c r="N62" i="26" s="1"/>
  <c r="J12" i="26"/>
  <c r="K12" i="26" s="1"/>
  <c r="N12" i="26" s="1"/>
  <c r="J82" i="26"/>
  <c r="K82" i="26" s="1"/>
  <c r="N82" i="26" s="1"/>
  <c r="J84" i="26"/>
  <c r="K84" i="26" s="1"/>
  <c r="N84" i="26" s="1"/>
  <c r="J11" i="26"/>
  <c r="K11" i="26" s="1"/>
  <c r="N11" i="26" s="1"/>
  <c r="L2" i="26" l="1"/>
  <c r="L73" i="26"/>
  <c r="L86" i="26"/>
  <c r="L14" i="26"/>
  <c r="L13" i="26"/>
  <c r="L85" i="26"/>
  <c r="L10" i="26"/>
  <c r="L11" i="26"/>
  <c r="L8" i="26"/>
  <c r="L75" i="26"/>
  <c r="L74" i="26"/>
  <c r="L76" i="26"/>
  <c r="L78" i="26"/>
  <c r="L79" i="26"/>
  <c r="L80" i="26"/>
  <c r="L77" i="26"/>
  <c r="L81" i="26"/>
  <c r="L82" i="26"/>
  <c r="L83" i="26"/>
  <c r="L84" i="26"/>
  <c r="L3" i="26"/>
  <c r="L7" i="26"/>
  <c r="L5" i="26"/>
  <c r="L4" i="26"/>
  <c r="L9" i="26"/>
  <c r="L12" i="26"/>
  <c r="L6" i="26"/>
  <c r="L64" i="26"/>
  <c r="L71" i="26"/>
  <c r="L62" i="26"/>
  <c r="L63" i="26"/>
  <c r="L65" i="26"/>
  <c r="L70" i="26"/>
  <c r="L66" i="26"/>
  <c r="L67" i="26"/>
  <c r="L68" i="26"/>
  <c r="L69" i="26"/>
  <c r="L72" i="26"/>
  <c r="F289" i="26" l="1"/>
</calcChain>
</file>

<file path=xl/sharedStrings.xml><?xml version="1.0" encoding="utf-8"?>
<sst xmlns="http://schemas.openxmlformats.org/spreadsheetml/2006/main" count="344" uniqueCount="97">
  <si>
    <t>TOR</t>
  </si>
  <si>
    <t>Total</t>
  </si>
  <si>
    <t>Date</t>
  </si>
  <si>
    <t>Row Labels</t>
  </si>
  <si>
    <t>Grand Total</t>
  </si>
  <si>
    <t>(All)</t>
  </si>
  <si>
    <t>BRGR</t>
  </si>
  <si>
    <t>Year</t>
  </si>
  <si>
    <t xml:space="preserve">actual  sales </t>
  </si>
  <si>
    <t>Minimum rent</t>
  </si>
  <si>
    <t>RS %</t>
  </si>
  <si>
    <t>RS</t>
  </si>
  <si>
    <t>Takosan</t>
  </si>
  <si>
    <t>SubWay</t>
  </si>
  <si>
    <t>Dancing Goat</t>
  </si>
  <si>
    <t xml:space="preserve">Truck Name </t>
  </si>
  <si>
    <t>Qedra</t>
  </si>
  <si>
    <t>Zaater &amp; Zeit</t>
  </si>
  <si>
    <t>PAO</t>
  </si>
  <si>
    <t xml:space="preserve">Sum of actual  sales </t>
  </si>
  <si>
    <t>Avr. Rent</t>
  </si>
  <si>
    <t>Max of RS %</t>
  </si>
  <si>
    <t>Average of TOR</t>
  </si>
  <si>
    <t>Contract Expiry date</t>
  </si>
  <si>
    <t>Hotdog express</t>
  </si>
  <si>
    <t xml:space="preserve">Average of actual  sales </t>
  </si>
  <si>
    <t>Occupancy Cost Ratio Monthly</t>
  </si>
  <si>
    <t>Average of Occupancy Cost Ratio Monthly</t>
  </si>
  <si>
    <t>% Collected</t>
  </si>
  <si>
    <t>Truck</t>
  </si>
  <si>
    <t>Due (EGP)</t>
  </si>
  <si>
    <t>Collected (EGP)</t>
  </si>
  <si>
    <t>Outstanding</t>
  </si>
  <si>
    <t>Risk Flag</t>
  </si>
  <si>
    <t>KPIs</t>
  </si>
  <si>
    <t>High</t>
  </si>
  <si>
    <t>Total Due</t>
  </si>
  <si>
    <t>Medium</t>
  </si>
  <si>
    <t>Total Collected</t>
  </si>
  <si>
    <t>Collection %</t>
  </si>
  <si>
    <t>Healthy</t>
  </si>
  <si>
    <t>Total Outstanding</t>
  </si>
  <si>
    <t>Sum of Minimum rent</t>
  </si>
  <si>
    <t>Sum of TOR</t>
  </si>
  <si>
    <t>Sum of Outstanding</t>
  </si>
  <si>
    <t>Invoices</t>
  </si>
  <si>
    <t>Dues (EGP)</t>
  </si>
  <si>
    <t xml:space="preserve"> Collected (EGP)</t>
  </si>
  <si>
    <t>Max of Minimum rent</t>
  </si>
  <si>
    <t>Max of Contract Expiry date</t>
  </si>
  <si>
    <t>Krispy Kreme</t>
  </si>
  <si>
    <t>Year2</t>
  </si>
  <si>
    <t>Revenue (Rent+TOR)</t>
  </si>
  <si>
    <t>Avr.Revenue (Rent+TOR)</t>
  </si>
  <si>
    <t>Sum of Revenue (Rent+TOR)</t>
  </si>
  <si>
    <t>Average of Avr.Revenue (Rent+TOR)</t>
  </si>
  <si>
    <t>TRUCKS PROJECT - COMPLETE P&amp;L STATEMENT</t>
  </si>
  <si>
    <t>Comprehensive Financial Analysis 2023-2025</t>
  </si>
  <si>
    <t>P&amp;L Line Item</t>
  </si>
  <si>
    <t>2023 (Actual)</t>
  </si>
  <si>
    <t>% of Revenue</t>
  </si>
  <si>
    <t>2024 (Actual)</t>
  </si>
  <si>
    <t>2025 (Actual)</t>
  </si>
  <si>
    <t>REVENUES</t>
  </si>
  <si>
    <t>HUB Park Minimum Rent</t>
  </si>
  <si>
    <t>Turnover Rent (TOR)</t>
  </si>
  <si>
    <t>Total Revenues</t>
  </si>
  <si>
    <t>COST OF GOODS SOLD (COGS)</t>
  </si>
  <si>
    <t>Electricity (Momarsa &amp; Miscellaneous)</t>
  </si>
  <si>
    <t>Permits</t>
  </si>
  <si>
    <t>Total COGS</t>
  </si>
  <si>
    <t>EBITDA (Truck Level)</t>
  </si>
  <si>
    <t>Infrastructure Depreciation</t>
  </si>
  <si>
    <t>NET PROFIT</t>
  </si>
  <si>
    <t>KEY PERFORMANCE INDICATORS</t>
  </si>
  <si>
    <t>KPI</t>
  </si>
  <si>
    <t>2023</t>
  </si>
  <si>
    <t>Net Profit Margin</t>
  </si>
  <si>
    <t>COGS as % of Revenue</t>
  </si>
  <si>
    <t xml:space="preserve">Revenue Growth </t>
  </si>
  <si>
    <t>N/A</t>
  </si>
  <si>
    <t xml:space="preserve">EBITDA (Truck Level) Growth </t>
  </si>
  <si>
    <t>FINANCIAL HEALTH SUMMARY</t>
  </si>
  <si>
    <t>• Strong gross margins above 70% in both periods</t>
  </si>
  <si>
    <t>• Increasing TOR revenue shows improved tenant performance</t>
  </si>
  <si>
    <t>• COGS well-controlled at ~30% of revenue</t>
  </si>
  <si>
    <t>• Net profit margin remains healthy above 60%</t>
  </si>
  <si>
    <t>•Project demonstrates increasing consistent profitability</t>
  </si>
  <si>
    <t>TRUCKS PROJECT - VISUAL FINANCIAL ANALYSIS</t>
  </si>
  <si>
    <t>% of Revenue2</t>
  </si>
  <si>
    <t>% of Revenue3</t>
  </si>
  <si>
    <t>Revenues</t>
  </si>
  <si>
    <t>COGS</t>
  </si>
  <si>
    <t>Y 2023</t>
  </si>
  <si>
    <t>Y 2024</t>
  </si>
  <si>
    <t>Y 2025</t>
  </si>
  <si>
    <t>(blank)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</si>
</sst>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_(* #,##0_);_(* \(#,##0\);_(* &quot;-&quot;??_);_(@_)"/>
    <numFmt numFmtId="166" formatCode="_-* #,##0_-;\-* #,##0_-;_-* &quot;-&quot;??_-;_-@_-"/>
    <numFmt numFmtId="167" formatCode="0.0%"/>
  </numFmts>
  <fonts count="21" x14ac:knownFonts="1">
    <font>
      <sz val="11"/>
      <color theme="1"/>
      <name val="Calibri"/>
      <family val="2"/>
      <scheme val="minor"/>
    </font>
    <font>
      <sz val="11"/>
      <color theme="1"/>
      <name val="Calibri"/>
      <family val="2"/>
      <charset val="178"/>
      <scheme val="minor"/>
    </font>
    <font>
      <sz val="11"/>
      <color theme="1"/>
      <name val="Calibri"/>
      <family val="2"/>
      <scheme val="minor"/>
    </font>
    <font>
      <b/>
      <sz val="9"/>
      <color theme="1"/>
      <name val="Calibri"/>
      <family val="2"/>
    </font>
    <font>
      <b/>
      <sz val="9"/>
      <color rgb="FF7030A0"/>
      <name val="Calibri"/>
      <family val="2"/>
    </font>
    <font>
      <b/>
      <sz val="9"/>
      <color rgb="FFFF0000"/>
      <name val="Calibri"/>
      <family val="2"/>
    </font>
    <font>
      <sz val="12"/>
      <color theme="1"/>
      <name val="Calibri"/>
      <family val="2"/>
      <scheme val="minor"/>
    </font>
    <font>
      <b/>
      <sz val="9"/>
      <color theme="0"/>
      <name val="Calibri"/>
      <family val="2"/>
    </font>
    <font>
      <b/>
      <sz val="11"/>
      <name val="Calibri"/>
      <family val="2"/>
    </font>
    <font>
      <sz val="11"/>
      <color theme="1"/>
      <name val="Calibri"/>
      <family val="2"/>
      <charset val="1"/>
    </font>
    <font>
      <b/>
      <sz val="18"/>
      <color rgb="FF0066CC"/>
      <name val="Cambria"/>
      <family val="1"/>
    </font>
    <font>
      <i/>
      <sz val="11"/>
      <color rgb="FF666666"/>
      <name val="Cambria"/>
      <family val="1"/>
    </font>
    <font>
      <b/>
      <sz val="12"/>
      <color rgb="FFFFFFFF"/>
      <name val="Cambria"/>
      <family val="1"/>
    </font>
    <font>
      <b/>
      <sz val="11"/>
      <color rgb="FF0066CC"/>
      <name val="Cambria"/>
      <family val="1"/>
    </font>
    <font>
      <b/>
      <sz val="11"/>
      <name val="Cambria"/>
      <family val="1"/>
    </font>
    <font>
      <b/>
      <sz val="11"/>
      <color rgb="FFCC0000"/>
      <name val="Cambria"/>
      <family val="1"/>
    </font>
    <font>
      <b/>
      <sz val="12"/>
      <name val="Cambria"/>
      <family val="1"/>
    </font>
    <font>
      <b/>
      <sz val="12"/>
      <color rgb="FF0066CC"/>
      <name val="Cambria"/>
      <family val="1"/>
    </font>
    <font>
      <sz val="11"/>
      <color rgb="FF333333"/>
      <name val="Cambria"/>
      <family val="1"/>
    </font>
    <font>
      <b/>
      <sz val="16"/>
      <color rgb="FF0066CC"/>
      <name val="Cambria"/>
      <family val="1"/>
    </font>
    <font>
      <sz val="8"/>
      <name val="Calibri"/>
      <family val="2"/>
      <scheme val="minor"/>
    </font>
  </fonts>
  <fills count="10">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4" tint="0.59999389629810485"/>
        <bgColor indexed="64"/>
      </patternFill>
    </fill>
    <fill>
      <patternFill patternType="solid">
        <fgColor rgb="FF0066CC"/>
        <bgColor rgb="FF008080"/>
      </patternFill>
    </fill>
    <fill>
      <patternFill patternType="solid">
        <fgColor rgb="FFFFD966"/>
        <bgColor rgb="FFFFFF99"/>
      </patternFill>
    </fill>
    <fill>
      <patternFill patternType="solid">
        <fgColor rgb="FFE7E6E6"/>
        <bgColor rgb="FFD9D9D9"/>
      </patternFill>
    </fill>
    <fill>
      <patternFill patternType="solid">
        <fgColor rgb="FFC6EFCE"/>
        <bgColor rgb="FFD9D9D9"/>
      </patternFill>
    </fill>
  </fills>
  <borders count="15">
    <border>
      <left/>
      <right/>
      <top/>
      <bottom/>
      <diagonal/>
    </border>
    <border>
      <left style="thin">
        <color auto="1"/>
      </left>
      <right/>
      <top style="thin">
        <color auto="1"/>
      </top>
      <bottom/>
      <diagonal/>
    </border>
    <border>
      <left style="thin">
        <color auto="1"/>
      </left>
      <right/>
      <top style="thin">
        <color auto="1"/>
      </top>
      <bottom style="thin">
        <color auto="1"/>
      </bottom>
      <diagonal/>
    </border>
    <border>
      <left style="thin">
        <color auto="1"/>
      </left>
      <right/>
      <top/>
      <bottom/>
      <diagonal/>
    </border>
    <border>
      <left/>
      <right style="thin">
        <color auto="1"/>
      </right>
      <top style="thin">
        <color auto="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ck">
        <color auto="1"/>
      </left>
      <right style="thick">
        <color auto="1"/>
      </right>
      <top style="thick">
        <color auto="1"/>
      </top>
      <bottom style="thick">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10">
    <xf numFmtId="0" fontId="0" fillId="0" borderId="0"/>
    <xf numFmtId="164" fontId="2" fillId="0" borderId="0" applyFont="0" applyFill="0" applyBorder="0" applyAlignment="0" applyProtection="0"/>
    <xf numFmtId="9" fontId="2" fillId="0" borderId="0" applyFont="0" applyFill="0" applyBorder="0" applyAlignment="0" applyProtection="0"/>
    <xf numFmtId="0" fontId="6" fillId="0" borderId="0"/>
    <xf numFmtId="9" fontId="6" fillId="0" borderId="0" applyFont="0" applyFill="0" applyBorder="0" applyAlignment="0" applyProtection="0"/>
    <xf numFmtId="43" fontId="2" fillId="0" borderId="0"/>
    <xf numFmtId="9" fontId="2" fillId="0" borderId="0"/>
    <xf numFmtId="43" fontId="1" fillId="0" borderId="0" applyFont="0" applyFill="0" applyBorder="0" applyAlignment="0" applyProtection="0"/>
    <xf numFmtId="9" fontId="1" fillId="0" borderId="0" applyFont="0" applyFill="0" applyBorder="0" applyAlignment="0" applyProtection="0"/>
    <xf numFmtId="0" fontId="9" fillId="0" borderId="0"/>
  </cellStyleXfs>
  <cellXfs count="77">
    <xf numFmtId="0" fontId="0" fillId="0" borderId="0" xfId="0"/>
    <xf numFmtId="9" fontId="0" fillId="0" borderId="0" xfId="2" applyFont="1"/>
    <xf numFmtId="3" fontId="4" fillId="0" borderId="0" xfId="1" applyNumberFormat="1" applyFont="1" applyFill="1" applyBorder="1" applyAlignment="1">
      <alignment horizontal="center" vertical="center"/>
    </xf>
    <xf numFmtId="9" fontId="0" fillId="0" borderId="0" xfId="0" applyNumberFormat="1"/>
    <xf numFmtId="0" fontId="0" fillId="0" borderId="0" xfId="0" pivotButton="1"/>
    <xf numFmtId="0" fontId="0" fillId="0" borderId="0" xfId="0" applyAlignment="1">
      <alignment horizontal="left"/>
    </xf>
    <xf numFmtId="164" fontId="0" fillId="0" borderId="0" xfId="0" applyNumberFormat="1"/>
    <xf numFmtId="3" fontId="3" fillId="2" borderId="3" xfId="0" applyNumberFormat="1" applyFont="1" applyFill="1" applyBorder="1" applyAlignment="1">
      <alignment horizontal="center" vertical="center" wrapText="1"/>
    </xf>
    <xf numFmtId="0" fontId="3" fillId="2" borderId="2" xfId="0" applyFont="1" applyFill="1" applyBorder="1" applyAlignment="1">
      <alignment horizontal="center" vertical="center"/>
    </xf>
    <xf numFmtId="3" fontId="3" fillId="2" borderId="2" xfId="1" applyNumberFormat="1" applyFont="1" applyFill="1" applyBorder="1" applyAlignment="1">
      <alignment horizontal="center" vertical="center"/>
    </xf>
    <xf numFmtId="0" fontId="3" fillId="2" borderId="3" xfId="0" applyFont="1" applyFill="1" applyBorder="1" applyAlignment="1">
      <alignment horizontal="center" vertical="center" wrapText="1"/>
    </xf>
    <xf numFmtId="0" fontId="5" fillId="3" borderId="0" xfId="0" applyFont="1" applyFill="1" applyAlignment="1">
      <alignment horizontal="center" vertical="center"/>
    </xf>
    <xf numFmtId="0" fontId="5" fillId="3" borderId="0" xfId="0" applyFont="1" applyFill="1" applyAlignment="1">
      <alignment horizontal="center"/>
    </xf>
    <xf numFmtId="3" fontId="5" fillId="4" borderId="0" xfId="1" applyNumberFormat="1" applyFont="1" applyFill="1" applyBorder="1" applyAlignment="1">
      <alignment horizontal="center" vertical="center"/>
    </xf>
    <xf numFmtId="3" fontId="4" fillId="4" borderId="0" xfId="1" applyNumberFormat="1" applyFont="1" applyFill="1" applyBorder="1" applyAlignment="1">
      <alignment horizontal="center" vertical="center"/>
    </xf>
    <xf numFmtId="3" fontId="0" fillId="0" borderId="0" xfId="0" applyNumberFormat="1"/>
    <xf numFmtId="0" fontId="5" fillId="0" borderId="1" xfId="0" applyFont="1" applyBorder="1" applyAlignment="1">
      <alignment horizontal="center" vertical="center"/>
    </xf>
    <xf numFmtId="14" fontId="5" fillId="0" borderId="1" xfId="0" applyNumberFormat="1" applyFont="1" applyBorder="1" applyAlignment="1">
      <alignment horizontal="center"/>
    </xf>
    <xf numFmtId="3" fontId="4" fillId="0" borderId="1" xfId="1" applyNumberFormat="1" applyFont="1" applyFill="1" applyBorder="1" applyAlignment="1">
      <alignment horizontal="center" vertical="center"/>
    </xf>
    <xf numFmtId="9" fontId="4" fillId="0" borderId="1" xfId="2" applyFont="1" applyFill="1" applyBorder="1" applyAlignment="1">
      <alignment horizontal="center" vertical="center"/>
    </xf>
    <xf numFmtId="0" fontId="5" fillId="0" borderId="3" xfId="0" applyFont="1" applyBorder="1" applyAlignment="1">
      <alignment horizontal="center" vertical="center"/>
    </xf>
    <xf numFmtId="14" fontId="5" fillId="0" borderId="3" xfId="0" applyNumberFormat="1" applyFont="1" applyBorder="1" applyAlignment="1">
      <alignment horizontal="center"/>
    </xf>
    <xf numFmtId="3" fontId="4" fillId="0" borderId="3" xfId="1" applyNumberFormat="1" applyFont="1" applyFill="1" applyBorder="1" applyAlignment="1">
      <alignment horizontal="center" vertical="center"/>
    </xf>
    <xf numFmtId="9" fontId="4" fillId="0" borderId="3" xfId="2" applyFont="1" applyFill="1" applyBorder="1" applyAlignment="1">
      <alignment horizontal="center" vertical="center"/>
    </xf>
    <xf numFmtId="9" fontId="3" fillId="2" borderId="3" xfId="2" applyFont="1" applyFill="1" applyBorder="1" applyAlignment="1">
      <alignment horizontal="center" vertical="center" wrapText="1"/>
    </xf>
    <xf numFmtId="9" fontId="5" fillId="4" borderId="0" xfId="2" applyFont="1" applyFill="1" applyBorder="1" applyAlignment="1">
      <alignment horizontal="center" vertical="center"/>
    </xf>
    <xf numFmtId="9" fontId="3" fillId="2" borderId="2" xfId="2" applyFont="1" applyFill="1" applyBorder="1" applyAlignment="1">
      <alignment horizontal="center" vertical="center"/>
    </xf>
    <xf numFmtId="164" fontId="4" fillId="0" borderId="0" xfId="1" applyFont="1" applyFill="1" applyAlignment="1">
      <alignment horizontal="center" vertical="center"/>
    </xf>
    <xf numFmtId="3" fontId="3" fillId="2" borderId="0" xfId="0" applyNumberFormat="1" applyFont="1" applyFill="1" applyAlignment="1">
      <alignment horizontal="center" vertical="center" wrapText="1"/>
    </xf>
    <xf numFmtId="3" fontId="7" fillId="2" borderId="4" xfId="0" applyNumberFormat="1" applyFont="1" applyFill="1" applyBorder="1" applyAlignment="1">
      <alignment horizontal="center" vertical="center" wrapText="1"/>
    </xf>
    <xf numFmtId="3" fontId="3" fillId="2" borderId="0" xfId="1" applyNumberFormat="1" applyFont="1" applyFill="1" applyBorder="1" applyAlignment="1">
      <alignment horizontal="center" vertical="center"/>
    </xf>
    <xf numFmtId="0" fontId="0" fillId="5" borderId="0" xfId="0" applyFill="1"/>
    <xf numFmtId="14" fontId="0" fillId="0" borderId="0" xfId="0" applyNumberFormat="1"/>
    <xf numFmtId="9" fontId="3" fillId="2" borderId="0" xfId="2" applyFont="1" applyFill="1" applyAlignment="1">
      <alignment horizontal="center" vertical="center" wrapText="1"/>
    </xf>
    <xf numFmtId="9" fontId="4" fillId="0" borderId="0" xfId="2" applyFont="1" applyFill="1" applyAlignment="1">
      <alignment horizontal="center" vertical="center"/>
    </xf>
    <xf numFmtId="165" fontId="0" fillId="0" borderId="0" xfId="0" applyNumberFormat="1"/>
    <xf numFmtId="0" fontId="8" fillId="0" borderId="0" xfId="0" applyFont="1"/>
    <xf numFmtId="164" fontId="0" fillId="0" borderId="0" xfId="1" applyFont="1"/>
    <xf numFmtId="166" fontId="0" fillId="0" borderId="0" xfId="7" applyNumberFormat="1" applyFont="1"/>
    <xf numFmtId="9" fontId="0" fillId="0" borderId="0" xfId="8" applyFont="1"/>
    <xf numFmtId="43" fontId="0" fillId="0" borderId="0" xfId="7" applyFont="1"/>
    <xf numFmtId="3" fontId="3" fillId="2" borderId="5" xfId="0" applyNumberFormat="1" applyFont="1" applyFill="1" applyBorder="1" applyAlignment="1">
      <alignment horizontal="center" vertical="center" wrapText="1"/>
    </xf>
    <xf numFmtId="3" fontId="3" fillId="2" borderId="6" xfId="0" applyNumberFormat="1" applyFont="1" applyFill="1" applyBorder="1" applyAlignment="1">
      <alignment horizontal="center" vertical="center" wrapText="1"/>
    </xf>
    <xf numFmtId="0" fontId="5" fillId="0" borderId="3" xfId="0" applyFont="1" applyBorder="1" applyAlignment="1">
      <alignment horizontal="center"/>
    </xf>
    <xf numFmtId="0" fontId="5" fillId="0" borderId="1" xfId="0" applyFont="1" applyBorder="1" applyAlignment="1">
      <alignment horizontal="center"/>
    </xf>
    <xf numFmtId="10" fontId="3" fillId="2" borderId="5" xfId="2" applyNumberFormat="1" applyFont="1" applyFill="1" applyBorder="1" applyAlignment="1">
      <alignment horizontal="center" vertical="center" wrapText="1"/>
    </xf>
    <xf numFmtId="10" fontId="4" fillId="0" borderId="0" xfId="2" applyNumberFormat="1" applyFont="1" applyFill="1" applyAlignment="1">
      <alignment horizontal="center" vertical="center"/>
    </xf>
    <xf numFmtId="10" fontId="0" fillId="0" borderId="0" xfId="2" applyNumberFormat="1" applyFont="1"/>
    <xf numFmtId="0" fontId="9" fillId="0" borderId="0" xfId="9"/>
    <xf numFmtId="0" fontId="9" fillId="0" borderId="9" xfId="9" applyBorder="1"/>
    <xf numFmtId="3" fontId="9" fillId="0" borderId="9" xfId="9" applyNumberFormat="1" applyBorder="1"/>
    <xf numFmtId="167" fontId="9" fillId="0" borderId="9" xfId="9" applyNumberFormat="1" applyBorder="1"/>
    <xf numFmtId="3" fontId="9" fillId="8" borderId="9" xfId="9" applyNumberFormat="1" applyFill="1" applyBorder="1"/>
    <xf numFmtId="167" fontId="9" fillId="8" borderId="9" xfId="9" applyNumberFormat="1" applyFill="1" applyBorder="1"/>
    <xf numFmtId="3" fontId="9" fillId="0" borderId="0" xfId="9" applyNumberFormat="1"/>
    <xf numFmtId="167" fontId="9" fillId="0" borderId="0" xfId="9" applyNumberFormat="1"/>
    <xf numFmtId="0" fontId="16" fillId="9" borderId="11" xfId="9" applyFont="1" applyFill="1" applyBorder="1"/>
    <xf numFmtId="3" fontId="16" fillId="9" borderId="11" xfId="9" applyNumberFormat="1" applyFont="1" applyFill="1" applyBorder="1"/>
    <xf numFmtId="167" fontId="16" fillId="9" borderId="11" xfId="9" applyNumberFormat="1" applyFont="1" applyFill="1" applyBorder="1"/>
    <xf numFmtId="0" fontId="12" fillId="6" borderId="9" xfId="9" applyFont="1" applyFill="1" applyBorder="1"/>
    <xf numFmtId="49" fontId="12" fillId="6" borderId="9" xfId="9" applyNumberFormat="1" applyFont="1" applyFill="1" applyBorder="1"/>
    <xf numFmtId="0" fontId="13" fillId="7" borderId="10" xfId="9" applyFont="1" applyFill="1" applyBorder="1" applyAlignment="1">
      <alignment horizontal="center"/>
    </xf>
    <xf numFmtId="0" fontId="15" fillId="7" borderId="10" xfId="9" applyFont="1" applyFill="1" applyBorder="1" applyAlignment="1">
      <alignment horizontal="center"/>
    </xf>
    <xf numFmtId="0" fontId="9" fillId="0" borderId="12" xfId="9" applyBorder="1"/>
    <xf numFmtId="0" fontId="14" fillId="8" borderId="12" xfId="9" applyFont="1" applyFill="1" applyBorder="1"/>
    <xf numFmtId="0" fontId="12" fillId="6" borderId="8" xfId="9" applyFont="1" applyFill="1" applyBorder="1" applyAlignment="1">
      <alignment horizontal="center"/>
    </xf>
    <xf numFmtId="0" fontId="12" fillId="6" borderId="13" xfId="9" applyFont="1" applyFill="1" applyBorder="1" applyAlignment="1">
      <alignment horizontal="center"/>
    </xf>
    <xf numFmtId="0" fontId="14" fillId="9" borderId="7" xfId="9" applyFont="1" applyFill="1" applyBorder="1"/>
    <xf numFmtId="3" fontId="14" fillId="9" borderId="14" xfId="9" applyNumberFormat="1" applyFont="1" applyFill="1" applyBorder="1"/>
    <xf numFmtId="167" fontId="14" fillId="9" borderId="14" xfId="9" applyNumberFormat="1" applyFont="1" applyFill="1" applyBorder="1"/>
    <xf numFmtId="3" fontId="0" fillId="0" borderId="0" xfId="0" applyNumberFormat="1" applyAlignment="1">
      <alignment horizontal="left"/>
    </xf>
    <xf numFmtId="0" fontId="18" fillId="0" borderId="0" xfId="9" applyFont="1"/>
    <xf numFmtId="0" fontId="10" fillId="0" borderId="0" xfId="9" applyFont="1"/>
    <xf numFmtId="0" fontId="11" fillId="0" borderId="0" xfId="9" applyFont="1"/>
    <xf numFmtId="0" fontId="17" fillId="0" borderId="0" xfId="9" applyFont="1"/>
    <xf numFmtId="0" fontId="19" fillId="0" borderId="0" xfId="9" applyFont="1"/>
    <xf numFmtId="0" fontId="0" fillId="0" borderId="0" xfId="0" applyNumberFormat="1"/>
  </cellXfs>
  <cellStyles count="10">
    <cellStyle name="Comma" xfId="1" builtinId="3"/>
    <cellStyle name="Comma 2" xfId="5" xr:uid="{856C8511-C876-45CE-ADA6-67A1C1C64EC7}"/>
    <cellStyle name="Comma 3" xfId="7" xr:uid="{69F4B38C-6CD0-4863-825A-D75822118165}"/>
    <cellStyle name="Normal" xfId="0" builtinId="0"/>
    <cellStyle name="Normal 2" xfId="3" xr:uid="{3CDD12FE-33BA-4270-B38B-EC1CC4880E81}"/>
    <cellStyle name="Normal 3" xfId="9" xr:uid="{B393140D-B397-41F5-AA74-B7AB896F8C77}"/>
    <cellStyle name="Percent" xfId="2" builtinId="5"/>
    <cellStyle name="Percent 2" xfId="4" xr:uid="{88B80C59-FE22-42B5-8EFA-A3A502687A94}"/>
    <cellStyle name="Percent 3" xfId="6" xr:uid="{51FC00BC-3847-452D-9B1A-921A752D60C5}"/>
    <cellStyle name="Percent 4" xfId="8" xr:uid="{18D10C45-90AF-452D-912E-54861AB91817}"/>
  </cellStyles>
  <dxfs count="56">
    <dxf>
      <numFmt numFmtId="13" formatCode="0%"/>
    </dxf>
    <dxf>
      <numFmt numFmtId="165" formatCode="_(* #,##0_);_(* \(#,##0\);_(* &quot;-&quot;??_);_(@_)"/>
    </dxf>
    <dxf>
      <numFmt numFmtId="165" formatCode="_(* #,##0_);_(* \(#,##0\);_(* &quot;-&quot;??_);_(@_)"/>
    </dxf>
    <dxf>
      <numFmt numFmtId="164" formatCode="_(* #,##0.00_);_(* \(#,##0.00\);_(* &quot;-&quot;??_);_(@_)"/>
    </dxf>
    <dxf>
      <numFmt numFmtId="13" formatCode="0%"/>
    </dxf>
    <dxf>
      <numFmt numFmtId="165" formatCode="_(* #,##0_);_(* \(#,##0\);_(* &quot;-&quot;??_);_(@_)"/>
    </dxf>
    <dxf>
      <numFmt numFmtId="165" formatCode="_(* #,##0_);_(* \(#,##0\);_(* &quot;-&quot;??_);_(@_)"/>
    </dxf>
    <dxf>
      <numFmt numFmtId="164" formatCode="_(* #,##0.00_);_(* \(#,##0.00\);_(* &quot;-&quot;??_);_(@_)"/>
    </dxf>
    <dxf>
      <numFmt numFmtId="164" formatCode="_(* #,##0.00_);_(* \(#,##0.00\);_(* &quot;-&quot;??_);_(@_)"/>
    </dxf>
    <dxf>
      <numFmt numFmtId="165" formatCode="_(* #,##0_);_(* \(#,##0\);_(* &quot;-&quot;??_);_(@_)"/>
    </dxf>
    <dxf>
      <fill>
        <patternFill>
          <bgColor rgb="FFFF3300"/>
        </patternFill>
      </fill>
    </dxf>
    <dxf>
      <fill>
        <patternFill>
          <bgColor theme="7" tint="0.79998168889431442"/>
        </patternFill>
      </fill>
    </dxf>
    <dxf>
      <fill>
        <patternFill>
          <bgColor rgb="FF92D050"/>
        </patternFill>
      </fill>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166" formatCode="_-* #,##0_-;\-* #,##0_-;_-* &quot;-&quot;??_-;_-@_-"/>
    </dxf>
    <dxf>
      <font>
        <b val="0"/>
        <i val="0"/>
        <strike val="0"/>
        <condense val="0"/>
        <extend val="0"/>
        <outline val="0"/>
        <shadow val="0"/>
        <u val="none"/>
        <vertAlign val="baseline"/>
        <sz val="11"/>
        <color theme="1"/>
        <name val="Calibri"/>
        <family val="2"/>
        <scheme val="minor"/>
      </font>
      <numFmt numFmtId="166" formatCode="_-* #,##0_-;\-* #,##0_-;_-* &quot;-&quot;??_-;_-@_-"/>
    </dxf>
    <dxf>
      <font>
        <b val="0"/>
        <i val="0"/>
        <strike val="0"/>
        <condense val="0"/>
        <extend val="0"/>
        <outline val="0"/>
        <shadow val="0"/>
        <u val="none"/>
        <vertAlign val="baseline"/>
        <sz val="11"/>
        <color theme="1"/>
        <name val="Calibri"/>
        <family val="2"/>
        <scheme val="minor"/>
      </font>
      <numFmt numFmtId="166" formatCode="_-* #,##0_-;\-* #,##0_-;_-* &quot;-&quot;??_-;_-@_-"/>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auto="1"/>
        <name val="Calibri"/>
        <scheme val="none"/>
      </font>
    </dxf>
    <dxf>
      <font>
        <b/>
        <i val="0"/>
        <strike val="0"/>
        <condense val="0"/>
        <extend val="0"/>
        <outline val="0"/>
        <shadow val="0"/>
        <u val="none"/>
        <vertAlign val="baseline"/>
        <sz val="9"/>
        <color rgb="FF7030A0"/>
        <name val="Calibri"/>
        <family val="2"/>
        <scheme val="none"/>
      </font>
      <numFmt numFmtId="164" formatCode="_(* #,##0.00_);_(* \(#,##0.00\);_(* &quot;-&quot;??_);_(@_)"/>
      <fill>
        <patternFill patternType="none">
          <fgColor theme="4" tint="0.79998168889431442"/>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rgb="FF7030A0"/>
        <name val="Calibri"/>
        <family val="2"/>
        <scheme val="none"/>
      </font>
      <numFmt numFmtId="14" formatCode="0.00%"/>
      <fill>
        <patternFill patternType="none">
          <fgColor theme="4" tint="0.79998168889431442"/>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rgb="FF7030A0"/>
        <name val="Calibri"/>
        <family val="2"/>
        <scheme val="none"/>
      </font>
      <numFmt numFmtId="164" formatCode="_(* #,##0.00_);_(* \(#,##0.00\);_(* &quot;-&quot;??_);_(@_)"/>
      <fill>
        <patternFill patternType="none">
          <fgColor theme="4" tint="0.79998168889431442"/>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rgb="FF7030A0"/>
        <name val="Calibri"/>
        <family val="2"/>
        <scheme val="none"/>
      </font>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9"/>
        <color rgb="FF7030A0"/>
        <name val="Calibri"/>
        <family val="2"/>
        <scheme val="none"/>
      </font>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9"/>
        <color rgb="FF7030A0"/>
        <name val="Calibri"/>
        <family val="2"/>
        <scheme val="none"/>
      </font>
      <numFmt numFmtId="13" formatCode="0%"/>
      <fill>
        <patternFill patternType="none">
          <fgColor theme="4" tint="0.79998168889431442"/>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rgb="FF7030A0"/>
        <name val="Calibri"/>
        <family val="2"/>
        <scheme val="none"/>
      </font>
      <numFmt numFmtId="164" formatCode="_(* #,##0.00_);_(* \(#,##0.00\);_(* &quot;-&quot;??_);_(@_)"/>
      <fill>
        <patternFill patternType="none">
          <fgColor theme="4" tint="0.79998168889431442"/>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rgb="FF7030A0"/>
        <name val="Calibri"/>
        <family val="2"/>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9"/>
        <color rgb="FF7030A0"/>
        <name val="Calibri"/>
        <family val="2"/>
        <scheme val="none"/>
      </font>
      <numFmt numFmtId="3" formatCode="#,##0"/>
      <fill>
        <patternFill patternType="none">
          <fgColor theme="4" tint="0.79998168889431442"/>
          <bgColor auto="1"/>
        </patternFill>
      </fill>
      <alignment horizontal="center" vertical="center" textRotation="0" wrapText="0" indent="0" justifyLastLine="0" shrinkToFit="0" readingOrder="0"/>
      <border diagonalUp="0" diagonalDown="0">
        <left style="thin">
          <color auto="1"/>
        </left>
        <right/>
        <top style="thin">
          <color auto="1"/>
        </top>
        <bottom/>
      </border>
    </dxf>
    <dxf>
      <font>
        <b/>
        <i val="0"/>
        <strike val="0"/>
        <condense val="0"/>
        <extend val="0"/>
        <outline val="0"/>
        <shadow val="0"/>
        <u val="none"/>
        <vertAlign val="baseline"/>
        <sz val="9"/>
        <color rgb="FF7030A0"/>
        <name val="Calibri"/>
        <family val="2"/>
        <scheme val="none"/>
      </font>
      <numFmt numFmtId="3" formatCode="#,##0"/>
      <fill>
        <patternFill patternType="none">
          <fgColor indexed="64"/>
          <bgColor indexed="65"/>
        </patternFill>
      </fill>
      <alignment horizontal="center" vertical="center" textRotation="0" wrapText="0" indent="0" justifyLastLine="0" shrinkToFit="0" readingOrder="0"/>
      <border diagonalUp="0" diagonalDown="0">
        <left/>
        <right/>
        <top style="thin">
          <color auto="1"/>
        </top>
        <bottom/>
      </border>
    </dxf>
    <dxf>
      <font>
        <b/>
        <i val="0"/>
        <strike val="0"/>
        <condense val="0"/>
        <extend val="0"/>
        <outline val="0"/>
        <shadow val="0"/>
        <u val="none"/>
        <vertAlign val="baseline"/>
        <sz val="9"/>
        <color rgb="FF7030A0"/>
        <name val="Calibri"/>
        <family val="2"/>
        <scheme val="none"/>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9"/>
        <color rgb="FF7030A0"/>
        <name val="Calibri"/>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top style="thin">
          <color auto="1"/>
        </top>
        <bottom/>
        <vertical/>
        <horizontal/>
      </border>
    </dxf>
    <dxf>
      <font>
        <b/>
        <i val="0"/>
        <strike val="0"/>
        <condense val="0"/>
        <extend val="0"/>
        <outline val="0"/>
        <shadow val="0"/>
        <u val="none"/>
        <vertAlign val="baseline"/>
        <sz val="9"/>
        <color rgb="FF7030A0"/>
        <name val="Calibri"/>
        <family val="2"/>
        <scheme val="none"/>
      </font>
      <numFmt numFmtId="3" formatCode="#,##0"/>
      <fill>
        <patternFill patternType="none">
          <fgColor indexed="64"/>
          <bgColor indexed="65"/>
        </patternFill>
      </fill>
      <alignment horizontal="center" vertical="center" textRotation="0" wrapText="0" indent="0" justifyLastLine="0" shrinkToFit="0" readingOrder="0"/>
      <border diagonalUp="0" diagonalDown="0">
        <left style="thin">
          <color auto="1"/>
        </left>
        <right/>
        <top style="thin">
          <color auto="1"/>
        </top>
        <bottom/>
        <vertical/>
        <horizontal/>
      </border>
    </dxf>
    <dxf>
      <font>
        <b/>
        <i val="0"/>
        <strike val="0"/>
        <condense val="0"/>
        <extend val="0"/>
        <outline val="0"/>
        <shadow val="0"/>
        <u val="none"/>
        <vertAlign val="baseline"/>
        <sz val="9"/>
        <color rgb="FF7030A0"/>
        <name val="Calibri"/>
        <family val="2"/>
        <scheme val="none"/>
      </font>
      <numFmt numFmtId="3" formatCode="#,##0"/>
      <fill>
        <patternFill patternType="none">
          <fgColor theme="4" tint="0.79998168889431442"/>
          <bgColor auto="1"/>
        </patternFill>
      </fill>
      <alignment horizontal="center" vertical="center" textRotation="0" wrapText="0"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9"/>
        <color rgb="FFFF0000"/>
        <name val="Calibri"/>
        <family val="2"/>
        <scheme val="none"/>
      </font>
      <numFmt numFmtId="0" formatCode="General"/>
      <alignment horizontal="center" vertical="bottom" textRotation="0" wrapText="0" indent="0" justifyLastLine="0" shrinkToFit="0" readingOrder="0"/>
      <border diagonalUp="0" diagonalDown="0">
        <left style="thin">
          <color auto="1"/>
        </left>
        <right/>
        <top style="thin">
          <color auto="1"/>
        </top>
        <bottom/>
        <vertical/>
        <horizontal/>
      </border>
    </dxf>
    <dxf>
      <font>
        <b/>
        <i val="0"/>
        <strike val="0"/>
        <condense val="0"/>
        <extend val="0"/>
        <outline val="0"/>
        <shadow val="0"/>
        <u val="none"/>
        <vertAlign val="baseline"/>
        <sz val="9"/>
        <color rgb="FFFF0000"/>
        <name val="Calibri"/>
        <family val="2"/>
        <scheme val="none"/>
      </font>
      <numFmt numFmtId="19" formatCode="dd/mm/yyyy"/>
      <alignment horizontal="center" vertical="bottom" textRotation="0" wrapText="0" indent="0" justifyLastLine="0" shrinkToFit="0" readingOrder="0"/>
      <border diagonalUp="0" diagonalDown="0" outline="0">
        <left/>
        <right/>
        <top style="thin">
          <color auto="1"/>
        </top>
        <bottom/>
      </border>
    </dxf>
    <dxf>
      <font>
        <b/>
        <i val="0"/>
        <strike val="0"/>
        <condense val="0"/>
        <extend val="0"/>
        <outline val="0"/>
        <shadow val="0"/>
        <u val="none"/>
        <vertAlign val="baseline"/>
        <sz val="9"/>
        <color rgb="FFFF0000"/>
        <name val="Calibri"/>
        <family val="2"/>
        <scheme val="none"/>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9"/>
        <color rgb="FFFF0000"/>
        <name val="Calibri"/>
        <family val="2"/>
        <scheme val="none"/>
      </font>
      <numFmt numFmtId="19" formatCode="dd/mm/yyyy"/>
      <fill>
        <patternFill patternType="none">
          <fgColor indexed="64"/>
          <bgColor auto="1"/>
        </patternFill>
      </fill>
      <alignment horizontal="center" vertical="bottom" textRotation="0" wrapText="0"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9"/>
        <color rgb="FFFF0000"/>
        <name val="Calibr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top style="thin">
          <color auto="1"/>
        </top>
        <bottom/>
      </border>
    </dxf>
    <dxf>
      <border outline="0">
        <left style="thin">
          <color auto="1"/>
        </left>
        <right style="thin">
          <color auto="1"/>
        </right>
        <top style="thin">
          <color auto="1"/>
        </top>
        <bottom style="thin">
          <color auto="1"/>
        </bottom>
      </border>
    </dxf>
    <dxf>
      <font>
        <b/>
        <i val="0"/>
        <strike val="0"/>
        <condense val="0"/>
        <extend val="0"/>
        <outline val="0"/>
        <shadow val="0"/>
        <u val="none"/>
        <vertAlign val="baseline"/>
        <sz val="9"/>
        <color rgb="FF7030A0"/>
        <name val="Calibri"/>
        <family val="2"/>
        <scheme val="none"/>
      </font>
      <fill>
        <patternFill patternType="none">
          <fgColor theme="4" tint="0.79998168889431442"/>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1"/>
        <name val="Calibri"/>
        <family val="2"/>
        <scheme val="none"/>
      </font>
      <numFmt numFmtId="3" formatCode="#,##0"/>
      <fill>
        <patternFill patternType="solid">
          <fgColor indexed="64"/>
          <bgColor theme="6" tint="0.59999389629810485"/>
        </patternFill>
      </fill>
      <alignment horizontal="center" vertical="center" textRotation="0" wrapText="1" indent="0" justifyLastLine="0" shrinkToFit="0" readingOrder="0"/>
    </dxf>
    <dxf>
      <numFmt numFmtId="165" formatCode="_(* #,##0_);_(* \(#,##0\);_(* &quot;-&quot;??_);_(@_)"/>
    </dxf>
    <dxf>
      <numFmt numFmtId="165" formatCode="_(* #,##0_);_(* \(#,##0\);_(* &quot;-&quot;??_);_(@_)"/>
    </dxf>
    <dxf>
      <numFmt numFmtId="165" formatCode="_(* #,##0_);_(* \(#,##0\);_(* &quot;-&quot;??_);_(@_)"/>
    </dxf>
    <dxf>
      <numFmt numFmtId="13" formatCode="0%"/>
    </dxf>
    <dxf>
      <numFmt numFmtId="164" formatCode="_(* #,##0.00_);_(* \(#,##0.00\);_(* &quot;-&quot;??_);_(@_)"/>
    </dxf>
    <dxf>
      <numFmt numFmtId="165" formatCode="_(* #,##0_);_(* \(#,##0\);_(* &quot;-&quot;??_);_(@_)"/>
    </dxf>
    <dxf>
      <numFmt numFmtId="13" formatCode="0%"/>
    </dxf>
    <dxf>
      <numFmt numFmtId="165" formatCode="_(* #,##0_);_(* \(#,##0\);_(* &quot;-&quot;??_);_(@_)"/>
    </dxf>
    <dxf>
      <numFmt numFmtId="164" formatCode="_(* #,##0.00_);_(* \(#,##0.00\);_(* &quot;-&quot;??_);_(@_)"/>
    </dxf>
    <dxf>
      <numFmt numFmtId="164" formatCode="_(* #,##0.00_);_(* \(#,##0.00\);_(* &quot;-&quot;??_);_(@_)"/>
    </dxf>
    <dxf>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top style="thin">
          <color auto="1"/>
        </top>
        <bottom style="thin">
          <color auto="1"/>
        </bottom>
      </border>
    </dxf>
    <dxf>
      <border outline="0">
        <bottom style="thin">
          <color auto="1"/>
        </bottom>
      </border>
    </dxf>
    <dxf>
      <font>
        <b/>
        <i val="0"/>
        <strike val="0"/>
        <condense val="0"/>
        <extend val="0"/>
        <outline val="0"/>
        <shadow val="0"/>
        <u val="none"/>
        <vertAlign val="baseline"/>
        <sz val="12"/>
        <color rgb="FFFFFFFF"/>
        <name val="Cambria"/>
        <family val="1"/>
        <scheme val="none"/>
      </font>
      <fill>
        <patternFill patternType="solid">
          <fgColor rgb="FF008080"/>
          <bgColor rgb="FF0066CC"/>
        </patternFill>
      </fill>
      <alignment horizontal="center" vertical="bottom" textRotation="0" wrapText="0" indent="0" justifyLastLine="0" shrinkToFit="0" readingOrder="0"/>
      <border diagonalUp="0" diagonalDown="0" outline="0">
        <left style="thin">
          <color auto="1"/>
        </left>
        <right style="thin">
          <color auto="1"/>
        </right>
        <top/>
        <bottom/>
      </border>
    </dxf>
  </dxfs>
  <tableStyles count="0" defaultTableStyle="TableStyleMedium2" defaultPivotStyle="PivotStyleLight16"/>
  <colors>
    <mruColors>
      <color rgb="FF0099CC"/>
      <color rgb="FF00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2.xml"/><Relationship Id="rId5" Type="http://schemas.openxmlformats.org/officeDocument/2006/relationships/worksheet" Target="worksheets/sheet5.xml"/><Relationship Id="rId15" Type="http://schemas.openxmlformats.org/officeDocument/2006/relationships/calcChain" Target="calcChain.xml"/><Relationship Id="rId10" Type="http://schemas.microsoft.com/office/2007/relationships/slicerCache" Target="slicerCaches/slicerCache1.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6.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7.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8.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9.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1.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2.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3.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4.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5.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6.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[Trucks performance Report 020226.xlsx]Sheet6!PivotTable3</c:name>
    <c:fmtId val="5"/>
  </c:pivotSource>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Tenants 2025 yearly sales</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ivotFmts>
      <c:pivotFmt>
        <c:idx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diamond"/>
          <c:size val="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a:outerShdw blurRad="57150" dist="19050" dir="5400000" algn="ctr" rotWithShape="0">
                <a:srgbClr val="000000">
                  <a:alpha val="63000"/>
                </a:srgbClr>
              </a:outerShd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FF0000"/>
          </a:solidFill>
          <a:ln>
            <a:noFill/>
          </a:ln>
          <a:effectLst>
            <a:outerShdw blurRad="57150" dist="19050" dir="5400000" algn="ctr" rotWithShape="0">
              <a:srgbClr val="000000">
                <a:alpha val="63000"/>
              </a:srgbClr>
            </a:outerShdw>
          </a:effectLst>
        </c:spPr>
      </c:pivotFmt>
    </c:pivotFmts>
    <c:plotArea>
      <c:layout/>
      <c:barChart>
        <c:barDir val="bar"/>
        <c:grouping val="clustered"/>
        <c:varyColors val="0"/>
        <c:ser>
          <c:idx val="0"/>
          <c:order val="0"/>
          <c:tx>
            <c:strRef>
              <c:f>Sheet6!$B$5:$B$6</c:f>
              <c:strCache>
                <c:ptCount val="1"/>
                <c:pt idx="0">
                  <c:v>Total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Pt>
            <c:idx val="2"/>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99D3-4BC5-B418-F467C6F1FBE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Sheet6!$A$7:$A$16</c:f>
              <c:strCache>
                <c:ptCount val="9"/>
                <c:pt idx="0">
                  <c:v>Krispy Kreme</c:v>
                </c:pt>
                <c:pt idx="1">
                  <c:v>Hotdog express</c:v>
                </c:pt>
                <c:pt idx="2">
                  <c:v>SubWay</c:v>
                </c:pt>
                <c:pt idx="3">
                  <c:v>PAO</c:v>
                </c:pt>
                <c:pt idx="4">
                  <c:v>Zaater &amp; Zeit</c:v>
                </c:pt>
                <c:pt idx="5">
                  <c:v>Dancing Goat</c:v>
                </c:pt>
                <c:pt idx="6">
                  <c:v>Takosan</c:v>
                </c:pt>
                <c:pt idx="7">
                  <c:v>Qedra</c:v>
                </c:pt>
                <c:pt idx="8">
                  <c:v>BRGR</c:v>
                </c:pt>
              </c:strCache>
            </c:strRef>
          </c:cat>
          <c:val>
            <c:numRef>
              <c:f>Sheet6!$B$7:$B$16</c:f>
              <c:numCache>
                <c:formatCode>_(* #,##0_);_(* \(#,##0\);_(* "-"??_);_(@_)</c:formatCode>
                <c:ptCount val="9"/>
                <c:pt idx="0">
                  <c:v>0</c:v>
                </c:pt>
                <c:pt idx="1">
                  <c:v>447557.28070175438</c:v>
                </c:pt>
                <c:pt idx="2">
                  <c:v>3306205.18</c:v>
                </c:pt>
                <c:pt idx="3">
                  <c:v>4044931.8</c:v>
                </c:pt>
                <c:pt idx="4">
                  <c:v>4534674.2300000004</c:v>
                </c:pt>
                <c:pt idx="5">
                  <c:v>7873755.669999999</c:v>
                </c:pt>
                <c:pt idx="6">
                  <c:v>8736415.5700000003</c:v>
                </c:pt>
                <c:pt idx="7">
                  <c:v>9517807.0899999999</c:v>
                </c:pt>
                <c:pt idx="8">
                  <c:v>27309247</c:v>
                </c:pt>
              </c:numCache>
            </c:numRef>
          </c:val>
          <c:extLst>
            <c:ext xmlns:c16="http://schemas.microsoft.com/office/drawing/2014/chart" uri="{C3380CC4-5D6E-409C-BE32-E72D297353CC}">
              <c16:uniqueId val="{00000001-F698-4C06-B8FB-7A0C6D07A11A}"/>
            </c:ext>
          </c:extLst>
        </c:ser>
        <c:dLbls>
          <c:dLblPos val="outEnd"/>
          <c:showLegendKey val="0"/>
          <c:showVal val="1"/>
          <c:showCatName val="0"/>
          <c:showSerName val="0"/>
          <c:showPercent val="0"/>
          <c:showBubbleSize val="0"/>
        </c:dLbls>
        <c:gapWidth val="115"/>
        <c:overlap val="-20"/>
        <c:axId val="1963904463"/>
        <c:axId val="1963901583"/>
      </c:barChart>
      <c:catAx>
        <c:axId val="1963904463"/>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963901583"/>
        <c:crosses val="autoZero"/>
        <c:auto val="1"/>
        <c:lblAlgn val="ctr"/>
        <c:lblOffset val="100"/>
        <c:noMultiLvlLbl val="0"/>
      </c:catAx>
      <c:valAx>
        <c:axId val="1963901583"/>
        <c:scaling>
          <c:orientation val="minMax"/>
        </c:scaling>
        <c:delete val="0"/>
        <c:axPos val="b"/>
        <c:majorGridlines>
          <c:spPr>
            <a:ln w="9525" cap="flat" cmpd="sng" algn="ctr">
              <a:solidFill>
                <a:schemeClr val="lt1">
                  <a:lumMod val="95000"/>
                  <a:alpha val="10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963904463"/>
        <c:crosses val="autoZero"/>
        <c:crossBetween val="between"/>
      </c:valAx>
      <c:spPr>
        <a:noFill/>
        <a:ln>
          <a:noFill/>
        </a:ln>
        <a:effectLst/>
      </c:spPr>
    </c:plotArea>
    <c:plotVisOnly val="1"/>
    <c:dispBlanksAs val="gap"/>
    <c:showDLblsOverMax val="0"/>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[Trucks performance Report 020226.xlsx]Sheet6!PivotTable11</c:name>
    <c:fmtId val="11"/>
  </c:pivotSource>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Dues Vs Collections</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ivotFmts>
      <c:pivotFmt>
        <c:idx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4925" cap="rnd">
            <a:solidFill>
              <a:schemeClr val="accent1"/>
            </a:solidFill>
            <a:round/>
          </a:ln>
          <a:effectLst>
            <a:outerShdw blurRad="57150" dist="19050" dir="5400000" algn="ctr" rotWithShape="0">
              <a:srgbClr val="000000">
                <a:alpha val="63000"/>
              </a:srgbClr>
            </a:outerShdw>
          </a:effectLst>
        </c:spPr>
        <c:marker>
          <c:symbol val="none"/>
        </c:marker>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circle"/>
          <c:size val="6"/>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9525">
              <a:solidFill>
                <a:schemeClr val="accent2"/>
              </a:solidFill>
              <a:round/>
            </a:ln>
            <a:effectLst>
              <a:outerShdw blurRad="57150" dist="19050" dir="5400000" algn="ctr" rotWithShape="0">
                <a:srgbClr val="000000">
                  <a:alpha val="63000"/>
                </a:srgbClr>
              </a:outerShd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4925" cap="rnd">
            <a:solidFill>
              <a:schemeClr val="accent1"/>
            </a:solidFill>
            <a:round/>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ln w="34925" cap="rnd">
            <a:solidFill>
              <a:schemeClr val="accent1"/>
            </a:solidFill>
            <a:round/>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1832797940105684"/>
          <c:y val="0.18300925925925926"/>
          <c:w val="0.80824894041944961"/>
          <c:h val="0.53828156897054535"/>
        </c:manualLayout>
      </c:layout>
      <c:barChart>
        <c:barDir val="col"/>
        <c:grouping val="clustered"/>
        <c:varyColors val="0"/>
        <c:ser>
          <c:idx val="1"/>
          <c:order val="1"/>
          <c:tx>
            <c:strRef>
              <c:f>Sheet6!$C$168</c:f>
              <c:strCache>
                <c:ptCount val="1"/>
                <c:pt idx="0">
                  <c:v>Dues (EGP)</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Sheet6!$A$169:$A$178</c:f>
              <c:strCache>
                <c:ptCount val="9"/>
                <c:pt idx="0">
                  <c:v>BRGR</c:v>
                </c:pt>
                <c:pt idx="1">
                  <c:v>Takosan</c:v>
                </c:pt>
                <c:pt idx="2">
                  <c:v>Dancing Goat</c:v>
                </c:pt>
                <c:pt idx="3">
                  <c:v>Qedra</c:v>
                </c:pt>
                <c:pt idx="4">
                  <c:v>PAO</c:v>
                </c:pt>
                <c:pt idx="5">
                  <c:v>SubWay</c:v>
                </c:pt>
                <c:pt idx="6">
                  <c:v>Zaater &amp; Zeit</c:v>
                </c:pt>
                <c:pt idx="7">
                  <c:v>Hotdog express</c:v>
                </c:pt>
                <c:pt idx="8">
                  <c:v>Krispy Kreme</c:v>
                </c:pt>
              </c:strCache>
            </c:strRef>
          </c:cat>
          <c:val>
            <c:numRef>
              <c:f>Sheet6!$C$169:$C$178</c:f>
              <c:numCache>
                <c:formatCode>_(* #,##0_);_(* \(#,##0\);_(* "-"??_);_(@_)</c:formatCode>
                <c:ptCount val="9"/>
                <c:pt idx="0">
                  <c:v>2876781.6399999997</c:v>
                </c:pt>
                <c:pt idx="1">
                  <c:v>1202933.3400000001</c:v>
                </c:pt>
                <c:pt idx="2">
                  <c:v>1182369.02</c:v>
                </c:pt>
                <c:pt idx="3">
                  <c:v>862340.65</c:v>
                </c:pt>
                <c:pt idx="4">
                  <c:v>650864.22</c:v>
                </c:pt>
                <c:pt idx="5">
                  <c:v>648662.41999999993</c:v>
                </c:pt>
                <c:pt idx="6">
                  <c:v>623225.66</c:v>
                </c:pt>
                <c:pt idx="7">
                  <c:v>506000</c:v>
                </c:pt>
                <c:pt idx="8">
                  <c:v>100000</c:v>
                </c:pt>
              </c:numCache>
            </c:numRef>
          </c:val>
          <c:extLst>
            <c:ext xmlns:c16="http://schemas.microsoft.com/office/drawing/2014/chart" uri="{C3380CC4-5D6E-409C-BE32-E72D297353CC}">
              <c16:uniqueId val="{00000000-DD27-4E5F-A665-6F41C3FE0A4D}"/>
            </c:ext>
          </c:extLst>
        </c:ser>
        <c:dLbls>
          <c:showLegendKey val="0"/>
          <c:showVal val="0"/>
          <c:showCatName val="0"/>
          <c:showSerName val="0"/>
          <c:showPercent val="0"/>
          <c:showBubbleSize val="0"/>
        </c:dLbls>
        <c:gapWidth val="219"/>
        <c:axId val="605278448"/>
        <c:axId val="605276048"/>
      </c:barChart>
      <c:lineChart>
        <c:grouping val="stacked"/>
        <c:varyColors val="0"/>
        <c:ser>
          <c:idx val="0"/>
          <c:order val="0"/>
          <c:tx>
            <c:strRef>
              <c:f>Sheet6!$B$168</c:f>
              <c:strCache>
                <c:ptCount val="1"/>
                <c:pt idx="0">
                  <c:v> Collected (EGP)</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strRef>
              <c:f>Sheet6!$A$169:$A$178</c:f>
              <c:strCache>
                <c:ptCount val="9"/>
                <c:pt idx="0">
                  <c:v>BRGR</c:v>
                </c:pt>
                <c:pt idx="1">
                  <c:v>Takosan</c:v>
                </c:pt>
                <c:pt idx="2">
                  <c:v>Dancing Goat</c:v>
                </c:pt>
                <c:pt idx="3">
                  <c:v>Qedra</c:v>
                </c:pt>
                <c:pt idx="4">
                  <c:v>PAO</c:v>
                </c:pt>
                <c:pt idx="5">
                  <c:v>SubWay</c:v>
                </c:pt>
                <c:pt idx="6">
                  <c:v>Zaater &amp; Zeit</c:v>
                </c:pt>
                <c:pt idx="7">
                  <c:v>Hotdog express</c:v>
                </c:pt>
                <c:pt idx="8">
                  <c:v>Krispy Kreme</c:v>
                </c:pt>
              </c:strCache>
            </c:strRef>
          </c:cat>
          <c:val>
            <c:numRef>
              <c:f>Sheet6!$B$169:$B$178</c:f>
              <c:numCache>
                <c:formatCode>_(* #,##0_);_(* \(#,##0\);_(* "-"??_);_(@_)</c:formatCode>
                <c:ptCount val="9"/>
                <c:pt idx="0">
                  <c:v>1283528</c:v>
                </c:pt>
                <c:pt idx="1">
                  <c:v>977193.93</c:v>
                </c:pt>
                <c:pt idx="2">
                  <c:v>825214</c:v>
                </c:pt>
                <c:pt idx="3">
                  <c:v>669950</c:v>
                </c:pt>
                <c:pt idx="4">
                  <c:v>619121</c:v>
                </c:pt>
                <c:pt idx="5">
                  <c:v>644877.42999999993</c:v>
                </c:pt>
                <c:pt idx="6">
                  <c:v>609950</c:v>
                </c:pt>
                <c:pt idx="7">
                  <c:v>506000</c:v>
                </c:pt>
                <c:pt idx="8">
                  <c:v>100000</c:v>
                </c:pt>
              </c:numCache>
            </c:numRef>
          </c:val>
          <c:smooth val="1"/>
          <c:extLst>
            <c:ext xmlns:c16="http://schemas.microsoft.com/office/drawing/2014/chart" uri="{C3380CC4-5D6E-409C-BE32-E72D297353CC}">
              <c16:uniqueId val="{00000001-DD27-4E5F-A665-6F41C3FE0A4D}"/>
            </c:ext>
          </c:extLst>
        </c:ser>
        <c:dLbls>
          <c:showLegendKey val="0"/>
          <c:showVal val="0"/>
          <c:showCatName val="0"/>
          <c:showSerName val="0"/>
          <c:showPercent val="0"/>
          <c:showBubbleSize val="0"/>
        </c:dLbls>
        <c:marker val="1"/>
        <c:smooth val="0"/>
        <c:axId val="605278448"/>
        <c:axId val="605276048"/>
      </c:lineChart>
      <c:catAx>
        <c:axId val="605278448"/>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605276048"/>
        <c:crosses val="autoZero"/>
        <c:auto val="1"/>
        <c:lblAlgn val="ctr"/>
        <c:lblOffset val="100"/>
        <c:noMultiLvlLbl val="0"/>
      </c:catAx>
      <c:valAx>
        <c:axId val="605276048"/>
        <c:scaling>
          <c:orientation val="minMax"/>
        </c:scaling>
        <c:delete val="0"/>
        <c:axPos val="l"/>
        <c:majorGridlines>
          <c:spPr>
            <a:ln w="9525" cap="flat" cmpd="sng" algn="ctr">
              <a:solidFill>
                <a:schemeClr val="lt1">
                  <a:lumMod val="95000"/>
                  <a:alpha val="10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605278448"/>
        <c:crosses val="autoZero"/>
        <c:crossBetween val="between"/>
      </c:valAx>
      <c:dTable>
        <c:showHorzBorder val="1"/>
        <c:showVertBorder val="1"/>
        <c:showOutline val="1"/>
        <c:showKeys val="1"/>
        <c:spPr>
          <a:noFill/>
          <a:ln w="9525">
            <a:solidFill>
              <a:schemeClr val="lt1">
                <a:lumMod val="95000"/>
                <a:alpha val="54000"/>
              </a:schemeClr>
            </a:solidFill>
          </a:ln>
          <a:effectLst/>
        </c:spPr>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US"/>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[Trucks performance Report 020226.xlsx]Sheet7!PivotTable4</c:name>
    <c:fmtId val="0"/>
  </c:pivotSource>
  <c:chart>
    <c:title>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pPr>
            <a:solidFill>
              <a:schemeClr val="accent1"/>
            </a:solidFill>
            <a:ln w="9525">
              <a:solidFill>
                <a:schemeClr val="accent1"/>
              </a:solidFill>
              <a:round/>
            </a:ln>
            <a:effectLst/>
          </c:spPr>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pPr>
            <a:solidFill>
              <a:schemeClr val="accent1"/>
            </a:solidFill>
            <a:ln w="9525">
              <a:solidFill>
                <a:schemeClr val="accent1"/>
              </a:solidFill>
              <a:round/>
            </a:ln>
            <a:effectLst/>
          </c:spPr>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pPr>
            <a:solidFill>
              <a:schemeClr val="accent1"/>
            </a:solidFill>
            <a:ln w="9525">
              <a:solidFill>
                <a:schemeClr val="accent1"/>
              </a:solidFill>
              <a:round/>
            </a:ln>
            <a:effectLst/>
          </c:spPr>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Sheet7!$B$3</c:f>
              <c:strCache>
                <c:ptCount val="1"/>
                <c:pt idx="0">
                  <c:v>Y 2023</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Sheet7!$A$4:$A$7</c:f>
              <c:strCache>
                <c:ptCount val="3"/>
                <c:pt idx="0">
                  <c:v>Revenues</c:v>
                </c:pt>
                <c:pt idx="1">
                  <c:v>COGS</c:v>
                </c:pt>
                <c:pt idx="2">
                  <c:v>EBITDA (Truck Level)</c:v>
                </c:pt>
              </c:strCache>
            </c:strRef>
          </c:cat>
          <c:val>
            <c:numRef>
              <c:f>Sheet7!$B$4:$B$7</c:f>
              <c:numCache>
                <c:formatCode>#,##0</c:formatCode>
                <c:ptCount val="3"/>
                <c:pt idx="0">
                  <c:v>2514466.77</c:v>
                </c:pt>
                <c:pt idx="1">
                  <c:v>673817.71</c:v>
                </c:pt>
                <c:pt idx="2">
                  <c:v>1840649.06</c:v>
                </c:pt>
              </c:numCache>
            </c:numRef>
          </c:val>
          <c:extLst>
            <c:ext xmlns:c16="http://schemas.microsoft.com/office/drawing/2014/chart" uri="{C3380CC4-5D6E-409C-BE32-E72D297353CC}">
              <c16:uniqueId val="{00000005-5DD6-4390-A3E1-4A529B8F466D}"/>
            </c:ext>
          </c:extLst>
        </c:ser>
        <c:ser>
          <c:idx val="1"/>
          <c:order val="1"/>
          <c:tx>
            <c:strRef>
              <c:f>Sheet7!$C$3</c:f>
              <c:strCache>
                <c:ptCount val="1"/>
                <c:pt idx="0">
                  <c:v>Y 2024</c:v>
                </c:pt>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Sheet7!$A$4:$A$7</c:f>
              <c:strCache>
                <c:ptCount val="3"/>
                <c:pt idx="0">
                  <c:v>Revenues</c:v>
                </c:pt>
                <c:pt idx="1">
                  <c:v>COGS</c:v>
                </c:pt>
                <c:pt idx="2">
                  <c:v>EBITDA (Truck Level)</c:v>
                </c:pt>
              </c:strCache>
            </c:strRef>
          </c:cat>
          <c:val>
            <c:numRef>
              <c:f>Sheet7!$C$4:$C$7</c:f>
              <c:numCache>
                <c:formatCode>#,##0</c:formatCode>
                <c:ptCount val="3"/>
                <c:pt idx="0">
                  <c:v>4466666.3100000005</c:v>
                </c:pt>
                <c:pt idx="1">
                  <c:v>2574127.1999999997</c:v>
                </c:pt>
                <c:pt idx="2">
                  <c:v>1892539.1100000008</c:v>
                </c:pt>
              </c:numCache>
            </c:numRef>
          </c:val>
          <c:extLst>
            <c:ext xmlns:c16="http://schemas.microsoft.com/office/drawing/2014/chart" uri="{C3380CC4-5D6E-409C-BE32-E72D297353CC}">
              <c16:uniqueId val="{00000006-5DD6-4390-A3E1-4A529B8F466D}"/>
            </c:ext>
          </c:extLst>
        </c:ser>
        <c:ser>
          <c:idx val="2"/>
          <c:order val="2"/>
          <c:tx>
            <c:strRef>
              <c:f>Sheet7!$D$3</c:f>
              <c:strCache>
                <c:ptCount val="1"/>
                <c:pt idx="0">
                  <c:v>Y 2025</c:v>
                </c:pt>
              </c:strCache>
            </c:strRef>
          </c:tx>
          <c:spPr>
            <a:solidFill>
              <a:schemeClr val="accent3"/>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Sheet7!$A$4:$A$7</c:f>
              <c:strCache>
                <c:ptCount val="3"/>
                <c:pt idx="0">
                  <c:v>Revenues</c:v>
                </c:pt>
                <c:pt idx="1">
                  <c:v>COGS</c:v>
                </c:pt>
                <c:pt idx="2">
                  <c:v>EBITDA (Truck Level)</c:v>
                </c:pt>
              </c:strCache>
            </c:strRef>
          </c:cat>
          <c:val>
            <c:numRef>
              <c:f>Sheet7!$D$4:$D$7</c:f>
              <c:numCache>
                <c:formatCode>#,##0</c:formatCode>
                <c:ptCount val="3"/>
                <c:pt idx="0">
                  <c:v>7189995.9399999995</c:v>
                </c:pt>
                <c:pt idx="1">
                  <c:v>1174141.97</c:v>
                </c:pt>
                <c:pt idx="2">
                  <c:v>6015853.9699999997</c:v>
                </c:pt>
              </c:numCache>
            </c:numRef>
          </c:val>
          <c:extLst>
            <c:ext xmlns:c16="http://schemas.microsoft.com/office/drawing/2014/chart" uri="{C3380CC4-5D6E-409C-BE32-E72D297353CC}">
              <c16:uniqueId val="{00000007-5DD6-4390-A3E1-4A529B8F466D}"/>
            </c:ext>
          </c:extLst>
        </c:ser>
        <c:dLbls>
          <c:dLblPos val="outEnd"/>
          <c:showLegendKey val="0"/>
          <c:showVal val="1"/>
          <c:showCatName val="0"/>
          <c:showSerName val="0"/>
          <c:showPercent val="0"/>
          <c:showBubbleSize val="0"/>
        </c:dLbls>
        <c:gapWidth val="444"/>
        <c:overlap val="-90"/>
        <c:axId val="826116911"/>
        <c:axId val="826117391"/>
      </c:barChart>
      <c:catAx>
        <c:axId val="82611691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826117391"/>
        <c:crosses val="autoZero"/>
        <c:auto val="1"/>
        <c:lblAlgn val="ctr"/>
        <c:lblOffset val="100"/>
        <c:noMultiLvlLbl val="0"/>
      </c:catAx>
      <c:valAx>
        <c:axId val="826117391"/>
        <c:scaling>
          <c:orientation val="minMax"/>
        </c:scaling>
        <c:delete val="1"/>
        <c:axPos val="l"/>
        <c:numFmt formatCode="#,##0" sourceLinked="1"/>
        <c:majorTickMark val="none"/>
        <c:minorTickMark val="none"/>
        <c:tickLblPos val="nextTo"/>
        <c:crossAx val="826116911"/>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cked"/>
        <c:varyColors val="0"/>
        <c:ser>
          <c:idx val="0"/>
          <c:order val="0"/>
          <c:tx>
            <c:v>Sum of 2023</c:v>
          </c:tx>
          <c:spPr>
            <a:ln w="28575" cap="rnd">
              <a:solidFill>
                <a:schemeClr val="accent1"/>
              </a:solidFill>
              <a:round/>
            </a:ln>
            <a:effectLst/>
          </c:spPr>
          <c:marker>
            <c:symbol val="none"/>
          </c:marker>
          <c:cat>
            <c:strLit>
              <c:ptCount val="5"/>
              <c:pt idx="0">
                <c:v>EBITDA (Truck Level)</c:v>
              </c:pt>
              <c:pt idx="1">
                <c:v>Electricity (Momarsa &amp; Miscellaneous)</c:v>
              </c:pt>
              <c:pt idx="2">
                <c:v>HUB Park Minimum Rent</c:v>
              </c:pt>
              <c:pt idx="3">
                <c:v>Permits</c:v>
              </c:pt>
              <c:pt idx="4">
                <c:v>Turnover Rent (TOR)</c:v>
              </c:pt>
            </c:strLit>
          </c:cat>
          <c:val>
            <c:numLit>
              <c:formatCode>General</c:formatCode>
              <c:ptCount val="5"/>
              <c:pt idx="0">
                <c:v>1840649.06</c:v>
              </c:pt>
              <c:pt idx="1">
                <c:v>288281.71000000002</c:v>
              </c:pt>
              <c:pt idx="2">
                <c:v>2216921.06</c:v>
              </c:pt>
              <c:pt idx="3">
                <c:v>385536</c:v>
              </c:pt>
              <c:pt idx="4">
                <c:v>297545.71000000002</c:v>
              </c:pt>
            </c:numLit>
          </c:val>
          <c:smooth val="0"/>
          <c:extLst>
            <c:ext xmlns:c16="http://schemas.microsoft.com/office/drawing/2014/chart" uri="{C3380CC4-5D6E-409C-BE32-E72D297353CC}">
              <c16:uniqueId val="{00000000-1256-47B0-8A67-91AEF5F65E9E}"/>
            </c:ext>
          </c:extLst>
        </c:ser>
        <c:ser>
          <c:idx val="1"/>
          <c:order val="1"/>
          <c:tx>
            <c:v>Sum of 2024</c:v>
          </c:tx>
          <c:spPr>
            <a:ln w="28575" cap="rnd">
              <a:solidFill>
                <a:schemeClr val="accent2"/>
              </a:solidFill>
              <a:round/>
            </a:ln>
            <a:effectLst/>
          </c:spPr>
          <c:marker>
            <c:symbol val="none"/>
          </c:marker>
          <c:cat>
            <c:strLit>
              <c:ptCount val="5"/>
              <c:pt idx="0">
                <c:v>EBITDA (Truck Level)</c:v>
              </c:pt>
              <c:pt idx="1">
                <c:v>Electricity (Momarsa &amp; Miscellaneous)</c:v>
              </c:pt>
              <c:pt idx="2">
                <c:v>HUB Park Minimum Rent</c:v>
              </c:pt>
              <c:pt idx="3">
                <c:v>Permits</c:v>
              </c:pt>
              <c:pt idx="4">
                <c:v>Turnover Rent (TOR)</c:v>
              </c:pt>
            </c:strLit>
          </c:cat>
          <c:val>
            <c:numLit>
              <c:formatCode>General</c:formatCode>
              <c:ptCount val="5"/>
              <c:pt idx="0">
                <c:v>1892539.1100000008</c:v>
              </c:pt>
              <c:pt idx="1">
                <c:v>1034167.42</c:v>
              </c:pt>
              <c:pt idx="2">
                <c:v>3271121</c:v>
              </c:pt>
              <c:pt idx="3">
                <c:v>1539959.7799999998</c:v>
              </c:pt>
              <c:pt idx="4">
                <c:v>1195545.31</c:v>
              </c:pt>
            </c:numLit>
          </c:val>
          <c:smooth val="0"/>
          <c:extLst>
            <c:ext xmlns:c16="http://schemas.microsoft.com/office/drawing/2014/chart" uri="{C3380CC4-5D6E-409C-BE32-E72D297353CC}">
              <c16:uniqueId val="{00000001-1256-47B0-8A67-91AEF5F65E9E}"/>
            </c:ext>
          </c:extLst>
        </c:ser>
        <c:ser>
          <c:idx val="2"/>
          <c:order val="2"/>
          <c:tx>
            <c:v>Sum of 2025</c:v>
          </c:tx>
          <c:spPr>
            <a:ln w="28575" cap="rnd">
              <a:solidFill>
                <a:schemeClr val="accent3"/>
              </a:solidFill>
              <a:round/>
            </a:ln>
            <a:effectLst/>
          </c:spPr>
          <c:marker>
            <c:symbol val="none"/>
          </c:marker>
          <c:cat>
            <c:strLit>
              <c:ptCount val="5"/>
              <c:pt idx="0">
                <c:v>EBITDA (Truck Level)</c:v>
              </c:pt>
              <c:pt idx="1">
                <c:v>Electricity (Momarsa &amp; Miscellaneous)</c:v>
              </c:pt>
              <c:pt idx="2">
                <c:v>HUB Park Minimum Rent</c:v>
              </c:pt>
              <c:pt idx="3">
                <c:v>Permits</c:v>
              </c:pt>
              <c:pt idx="4">
                <c:v>Turnover Rent (TOR)</c:v>
              </c:pt>
            </c:strLit>
          </c:cat>
          <c:val>
            <c:numLit>
              <c:formatCode>General</c:formatCode>
              <c:ptCount val="5"/>
              <c:pt idx="0">
                <c:v>6015853.9699999997</c:v>
              </c:pt>
              <c:pt idx="1">
                <c:v>449720.3</c:v>
              </c:pt>
              <c:pt idx="2">
                <c:v>4221500</c:v>
              </c:pt>
              <c:pt idx="3">
                <c:v>724421.67</c:v>
              </c:pt>
              <c:pt idx="4">
                <c:v>2968495.94</c:v>
              </c:pt>
            </c:numLit>
          </c:val>
          <c:smooth val="0"/>
          <c:extLst>
            <c:ext xmlns:c16="http://schemas.microsoft.com/office/drawing/2014/chart" uri="{C3380CC4-5D6E-409C-BE32-E72D297353CC}">
              <c16:uniqueId val="{00000002-1256-47B0-8A67-91AEF5F65E9E}"/>
            </c:ext>
          </c:extLst>
        </c:ser>
        <c:dLbls>
          <c:showLegendKey val="0"/>
          <c:showVal val="0"/>
          <c:showCatName val="0"/>
          <c:showSerName val="0"/>
          <c:showPercent val="0"/>
          <c:showBubbleSize val="0"/>
        </c:dLbls>
        <c:smooth val="0"/>
        <c:axId val="278066240"/>
        <c:axId val="278067200"/>
      </c:lineChart>
      <c:catAx>
        <c:axId val="278066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8067200"/>
        <c:crosses val="autoZero"/>
        <c:auto val="1"/>
        <c:lblAlgn val="ctr"/>
        <c:lblOffset val="100"/>
        <c:noMultiLvlLbl val="0"/>
      </c:catAx>
      <c:valAx>
        <c:axId val="2780672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806624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sz="1800" b="1" strike="noStrike" spc="-1">
                <a:solidFill>
                  <a:srgbClr val="000000"/>
                </a:solidFill>
                <a:latin typeface="Calibri"/>
              </a:defRPr>
            </a:pPr>
            <a:r>
              <a:rPr lang="en-US" sz="1800" b="1" strike="noStrike" spc="-1">
                <a:solidFill>
                  <a:srgbClr val="000000"/>
                </a:solidFill>
                <a:latin typeface="Calibri"/>
              </a:rPr>
              <a:t>Revenue Composition 2024</a:t>
            </a:r>
          </a:p>
        </c:rich>
      </c:tx>
      <c:overlay val="0"/>
      <c:spPr>
        <a:noFill/>
        <a:ln w="0">
          <a:noFill/>
        </a:ln>
      </c:spPr>
    </c:title>
    <c:autoTitleDeleted val="0"/>
    <c:plotArea>
      <c:layout/>
      <c:pieChart>
        <c:varyColors val="1"/>
        <c:ser>
          <c:idx val="0"/>
          <c:order val="0"/>
          <c:spPr>
            <a:solidFill>
              <a:srgbClr val="4F81BD"/>
            </a:solidFill>
            <a:ln w="0">
              <a:noFill/>
            </a:ln>
          </c:spPr>
          <c:dPt>
            <c:idx val="0"/>
            <c:bubble3D val="0"/>
            <c:extLst>
              <c:ext xmlns:c16="http://schemas.microsoft.com/office/drawing/2014/chart" uri="{C3380CC4-5D6E-409C-BE32-E72D297353CC}">
                <c16:uniqueId val="{00000000-58A0-45DC-ABCD-F34CD3B1038B}"/>
              </c:ext>
            </c:extLst>
          </c:dPt>
          <c:dPt>
            <c:idx val="1"/>
            <c:bubble3D val="0"/>
            <c:spPr>
              <a:solidFill>
                <a:srgbClr val="C0504D"/>
              </a:solidFill>
              <a:ln w="0">
                <a:noFill/>
              </a:ln>
            </c:spPr>
            <c:extLst>
              <c:ext xmlns:c16="http://schemas.microsoft.com/office/drawing/2014/chart" uri="{C3380CC4-5D6E-409C-BE32-E72D297353CC}">
                <c16:uniqueId val="{00000002-58A0-45DC-ABCD-F34CD3B1038B}"/>
              </c:ext>
            </c:extLst>
          </c:dPt>
          <c:dLbls>
            <c:dLbl>
              <c:idx val="0"/>
              <c:spPr/>
              <c:txPr>
                <a:bodyPr wrap="none"/>
                <a:lstStyle/>
                <a:p>
                  <a:pPr>
                    <a:defRPr sz="1000" b="0" strike="noStrike" spc="-1">
                      <a:latin typeface="Arial"/>
                    </a:defRPr>
                  </a:pPr>
                  <a:endParaRPr lang="en-US"/>
                </a:p>
              </c:txPr>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0-58A0-45DC-ABCD-F34CD3B1038B}"/>
                </c:ext>
              </c:extLst>
            </c:dLbl>
            <c:dLbl>
              <c:idx val="1"/>
              <c:spPr/>
              <c:txPr>
                <a:bodyPr wrap="none"/>
                <a:lstStyle/>
                <a:p>
                  <a:pPr>
                    <a:defRPr sz="1000" b="0" strike="noStrike" spc="-1">
                      <a:latin typeface="Arial"/>
                    </a:defRPr>
                  </a:pPr>
                  <a:endParaRPr lang="en-US"/>
                </a:p>
              </c:txPr>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2-58A0-45DC-ABCD-F34CD3B1038B}"/>
                </c:ext>
              </c:extLst>
            </c:dLbl>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1"/>
            <c:extLst>
              <c:ext xmlns:c15="http://schemas.microsoft.com/office/drawing/2012/chart" uri="{CE6537A1-D6FC-4f65-9D91-7224C49458BB}"/>
            </c:extLst>
          </c:dLbls>
          <c:cat>
            <c:strRef>
              <c:f>'Project P&amp;L Overview'!$A$6:$A$7</c:f>
              <c:strCache>
                <c:ptCount val="2"/>
                <c:pt idx="0">
                  <c:v>HUB Park Minimum Rent</c:v>
                </c:pt>
                <c:pt idx="1">
                  <c:v>Turnover Rent (TOR)</c:v>
                </c:pt>
              </c:strCache>
            </c:strRef>
          </c:cat>
          <c:val>
            <c:numRef>
              <c:f>'Project P&amp;L Overview'!$D$6:$D$7</c:f>
              <c:numCache>
                <c:formatCode>#,##0</c:formatCode>
                <c:ptCount val="2"/>
                <c:pt idx="0">
                  <c:v>3271121</c:v>
                </c:pt>
                <c:pt idx="1">
                  <c:v>1195545.31</c:v>
                </c:pt>
              </c:numCache>
            </c:numRef>
          </c:val>
          <c:extLst>
            <c:ext xmlns:c16="http://schemas.microsoft.com/office/drawing/2014/chart" uri="{C3380CC4-5D6E-409C-BE32-E72D297353CC}">
              <c16:uniqueId val="{00000003-58A0-45DC-ABCD-F34CD3B1038B}"/>
            </c:ext>
          </c:extLst>
        </c:ser>
        <c:dLbls>
          <c:showLegendKey val="0"/>
          <c:showVal val="0"/>
          <c:showCatName val="0"/>
          <c:showSerName val="0"/>
          <c:showPercent val="0"/>
          <c:showBubbleSize val="0"/>
          <c:showLeaderLines val="1"/>
        </c:dLbls>
        <c:firstSliceAng val="0"/>
      </c:pieChart>
      <c:spPr>
        <a:noFill/>
        <a:ln w="0">
          <a:noFill/>
        </a:ln>
      </c:spPr>
    </c:plotArea>
    <c:legend>
      <c:legendPos val="r"/>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sz="1800" b="1" strike="noStrike" spc="-1">
                <a:solidFill>
                  <a:srgbClr val="000000"/>
                </a:solidFill>
                <a:latin typeface="Calibri"/>
              </a:defRPr>
            </a:pPr>
            <a:r>
              <a:rPr lang="en-US" sz="1800" b="1" strike="noStrike" spc="-1">
                <a:solidFill>
                  <a:srgbClr val="000000"/>
                </a:solidFill>
                <a:latin typeface="Calibri"/>
              </a:rPr>
              <a:t>Cost Structure 2024</a:t>
            </a:r>
          </a:p>
        </c:rich>
      </c:tx>
      <c:overlay val="0"/>
      <c:spPr>
        <a:noFill/>
        <a:ln w="0">
          <a:noFill/>
        </a:ln>
      </c:spPr>
    </c:title>
    <c:autoTitleDeleted val="0"/>
    <c:plotArea>
      <c:layout/>
      <c:pieChart>
        <c:varyColors val="1"/>
        <c:ser>
          <c:idx val="0"/>
          <c:order val="0"/>
          <c:spPr>
            <a:solidFill>
              <a:srgbClr val="4F81BD"/>
            </a:solidFill>
            <a:ln w="0">
              <a:noFill/>
            </a:ln>
          </c:spPr>
          <c:dPt>
            <c:idx val="0"/>
            <c:bubble3D val="0"/>
            <c:extLst>
              <c:ext xmlns:c16="http://schemas.microsoft.com/office/drawing/2014/chart" uri="{C3380CC4-5D6E-409C-BE32-E72D297353CC}">
                <c16:uniqueId val="{00000000-3A21-4CDC-8F1E-9B2E5EB91498}"/>
              </c:ext>
            </c:extLst>
          </c:dPt>
          <c:dPt>
            <c:idx val="1"/>
            <c:bubble3D val="0"/>
            <c:spPr>
              <a:solidFill>
                <a:srgbClr val="C0504D"/>
              </a:solidFill>
              <a:ln w="0">
                <a:noFill/>
              </a:ln>
            </c:spPr>
            <c:extLst>
              <c:ext xmlns:c16="http://schemas.microsoft.com/office/drawing/2014/chart" uri="{C3380CC4-5D6E-409C-BE32-E72D297353CC}">
                <c16:uniqueId val="{00000002-3A21-4CDC-8F1E-9B2E5EB91498}"/>
              </c:ext>
            </c:extLst>
          </c:dPt>
          <c:dLbls>
            <c:dLbl>
              <c:idx val="0"/>
              <c:spPr/>
              <c:txPr>
                <a:bodyPr wrap="none"/>
                <a:lstStyle/>
                <a:p>
                  <a:pPr>
                    <a:defRPr sz="1000" b="0" strike="noStrike" spc="-1">
                      <a:latin typeface="Arial"/>
                    </a:defRPr>
                  </a:pPr>
                  <a:endParaRPr lang="en-US"/>
                </a:p>
              </c:txPr>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0-3A21-4CDC-8F1E-9B2E5EB91498}"/>
                </c:ext>
              </c:extLst>
            </c:dLbl>
            <c:dLbl>
              <c:idx val="1"/>
              <c:spPr/>
              <c:txPr>
                <a:bodyPr wrap="none"/>
                <a:lstStyle/>
                <a:p>
                  <a:pPr>
                    <a:defRPr sz="1000" b="0" strike="noStrike" spc="-1">
                      <a:latin typeface="Arial"/>
                    </a:defRPr>
                  </a:pPr>
                  <a:endParaRPr lang="en-US"/>
                </a:p>
              </c:txPr>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2-3A21-4CDC-8F1E-9B2E5EB91498}"/>
                </c:ext>
              </c:extLst>
            </c:dLbl>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1"/>
            <c:extLst>
              <c:ext xmlns:c15="http://schemas.microsoft.com/office/drawing/2012/chart" uri="{CE6537A1-D6FC-4f65-9D91-7224C49458BB}"/>
            </c:extLst>
          </c:dLbls>
          <c:cat>
            <c:strRef>
              <c:f>'Project P&amp;L Overview'!$A$11:$A$12</c:f>
              <c:strCache>
                <c:ptCount val="2"/>
                <c:pt idx="0">
                  <c:v>Electricity (Momarsa &amp; Miscellaneous)</c:v>
                </c:pt>
                <c:pt idx="1">
                  <c:v>Permits</c:v>
                </c:pt>
              </c:strCache>
            </c:strRef>
          </c:cat>
          <c:val>
            <c:numRef>
              <c:f>'Project P&amp;L Overview'!$D$11:$D$12</c:f>
              <c:numCache>
                <c:formatCode>#,##0</c:formatCode>
                <c:ptCount val="2"/>
                <c:pt idx="0">
                  <c:v>1034167.42</c:v>
                </c:pt>
                <c:pt idx="1">
                  <c:v>505792.35999999987</c:v>
                </c:pt>
              </c:numCache>
            </c:numRef>
          </c:val>
          <c:extLst>
            <c:ext xmlns:c16="http://schemas.microsoft.com/office/drawing/2014/chart" uri="{C3380CC4-5D6E-409C-BE32-E72D297353CC}">
              <c16:uniqueId val="{00000003-3A21-4CDC-8F1E-9B2E5EB91498}"/>
            </c:ext>
          </c:extLst>
        </c:ser>
        <c:dLbls>
          <c:showLegendKey val="0"/>
          <c:showVal val="0"/>
          <c:showCatName val="0"/>
          <c:showSerName val="0"/>
          <c:showPercent val="0"/>
          <c:showBubbleSize val="0"/>
          <c:showLeaderLines val="1"/>
        </c:dLbls>
        <c:firstSliceAng val="0"/>
      </c:pieChart>
      <c:spPr>
        <a:noFill/>
        <a:ln w="0">
          <a:noFill/>
        </a:ln>
      </c:spPr>
    </c:plotArea>
    <c:legend>
      <c:legendPos val="r"/>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spPr>
            <a:solidFill>
              <a:srgbClr val="4F81BD"/>
            </a:solidFill>
            <a:ln w="0">
              <a:no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'Project P&amp;L Overview'!$A$8:$A$19</c:f>
              <c:strCache>
                <c:ptCount val="12"/>
                <c:pt idx="0">
                  <c:v>Total Revenues</c:v>
                </c:pt>
                <c:pt idx="2">
                  <c:v>COST OF GOODS SOLD (COGS)</c:v>
                </c:pt>
                <c:pt idx="3">
                  <c:v>Electricity (Momarsa &amp; Miscellaneous)</c:v>
                </c:pt>
                <c:pt idx="4">
                  <c:v>Permits</c:v>
                </c:pt>
                <c:pt idx="5">
                  <c:v>Total COGS</c:v>
                </c:pt>
                <c:pt idx="7">
                  <c:v>EBITDA (Truck Level)</c:v>
                </c:pt>
                <c:pt idx="9">
                  <c:v>Infrastructure Depreciation</c:v>
                </c:pt>
                <c:pt idx="11">
                  <c:v>NET PROFIT</c:v>
                </c:pt>
              </c:strCache>
            </c:strRef>
          </c:cat>
          <c:val>
            <c:numRef>
              <c:f>'Project P&amp;L Overview'!$B$8:$B$19</c:f>
              <c:numCache>
                <c:formatCode>General</c:formatCode>
                <c:ptCount val="12"/>
                <c:pt idx="0" formatCode="#,##0">
                  <c:v>2514466.77</c:v>
                </c:pt>
                <c:pt idx="3" formatCode="#,##0">
                  <c:v>288281.71000000002</c:v>
                </c:pt>
                <c:pt idx="4" formatCode="#,##0">
                  <c:v>385536</c:v>
                </c:pt>
                <c:pt idx="5" formatCode="#,##0">
                  <c:v>673817.71</c:v>
                </c:pt>
                <c:pt idx="7" formatCode="#,##0">
                  <c:v>1840649.06</c:v>
                </c:pt>
                <c:pt idx="9" formatCode="#,##0">
                  <c:v>327450</c:v>
                </c:pt>
                <c:pt idx="11" formatCode="#,##0">
                  <c:v>1513199.06</c:v>
                </c:pt>
              </c:numCache>
            </c:numRef>
          </c:val>
          <c:extLst>
            <c:ext xmlns:c16="http://schemas.microsoft.com/office/drawing/2014/chart" uri="{C3380CC4-5D6E-409C-BE32-E72D297353CC}">
              <c16:uniqueId val="{00000000-3735-4197-97DF-2C1EDC7824C8}"/>
            </c:ext>
          </c:extLst>
        </c:ser>
        <c:ser>
          <c:idx val="1"/>
          <c:order val="1"/>
          <c:spPr>
            <a:solidFill>
              <a:srgbClr val="C0504D"/>
            </a:solidFill>
            <a:ln w="0">
              <a:no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'Project P&amp;L Overview'!$A$8:$A$19</c:f>
              <c:strCache>
                <c:ptCount val="12"/>
                <c:pt idx="0">
                  <c:v>Total Revenues</c:v>
                </c:pt>
                <c:pt idx="2">
                  <c:v>COST OF GOODS SOLD (COGS)</c:v>
                </c:pt>
                <c:pt idx="3">
                  <c:v>Electricity (Momarsa &amp; Miscellaneous)</c:v>
                </c:pt>
                <c:pt idx="4">
                  <c:v>Permits</c:v>
                </c:pt>
                <c:pt idx="5">
                  <c:v>Total COGS</c:v>
                </c:pt>
                <c:pt idx="7">
                  <c:v>EBITDA (Truck Level)</c:v>
                </c:pt>
                <c:pt idx="9">
                  <c:v>Infrastructure Depreciation</c:v>
                </c:pt>
                <c:pt idx="11">
                  <c:v>NET PROFIT</c:v>
                </c:pt>
              </c:strCache>
            </c:strRef>
          </c:cat>
          <c:val>
            <c:numRef>
              <c:f>'Project P&amp;L Overview'!$C$8:$C$19</c:f>
              <c:numCache>
                <c:formatCode>General</c:formatCode>
                <c:ptCount val="12"/>
                <c:pt idx="0" formatCode="0.0%">
                  <c:v>1</c:v>
                </c:pt>
                <c:pt idx="3" formatCode="0.0%">
                  <c:v>0.11464924231231738</c:v>
                </c:pt>
                <c:pt idx="4" formatCode="0.0%">
                  <c:v>0.1533271406088218</c:v>
                </c:pt>
                <c:pt idx="5" formatCode="0.0%">
                  <c:v>0.26797638292113918</c:v>
                </c:pt>
                <c:pt idx="7" formatCode="0.0%">
                  <c:v>0.73202361707886088</c:v>
                </c:pt>
                <c:pt idx="9" formatCode="0.0%">
                  <c:v>0.13022641774661434</c:v>
                </c:pt>
                <c:pt idx="11" formatCode="0.0%">
                  <c:v>0.60179719933224651</c:v>
                </c:pt>
              </c:numCache>
            </c:numRef>
          </c:val>
          <c:extLst>
            <c:ext xmlns:c16="http://schemas.microsoft.com/office/drawing/2014/chart" uri="{C3380CC4-5D6E-409C-BE32-E72D297353CC}">
              <c16:uniqueId val="{00000001-3735-4197-97DF-2C1EDC7824C8}"/>
            </c:ext>
          </c:extLst>
        </c:ser>
        <c:ser>
          <c:idx val="2"/>
          <c:order val="2"/>
          <c:spPr>
            <a:solidFill>
              <a:srgbClr val="9BBB59"/>
            </a:solidFill>
            <a:ln w="0">
              <a:no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'Project P&amp;L Overview'!$A$8:$A$19</c:f>
              <c:strCache>
                <c:ptCount val="12"/>
                <c:pt idx="0">
                  <c:v>Total Revenues</c:v>
                </c:pt>
                <c:pt idx="2">
                  <c:v>COST OF GOODS SOLD (COGS)</c:v>
                </c:pt>
                <c:pt idx="3">
                  <c:v>Electricity (Momarsa &amp; Miscellaneous)</c:v>
                </c:pt>
                <c:pt idx="4">
                  <c:v>Permits</c:v>
                </c:pt>
                <c:pt idx="5">
                  <c:v>Total COGS</c:v>
                </c:pt>
                <c:pt idx="7">
                  <c:v>EBITDA (Truck Level)</c:v>
                </c:pt>
                <c:pt idx="9">
                  <c:v>Infrastructure Depreciation</c:v>
                </c:pt>
                <c:pt idx="11">
                  <c:v>NET PROFIT</c:v>
                </c:pt>
              </c:strCache>
            </c:strRef>
          </c:cat>
          <c:val>
            <c:numRef>
              <c:f>'Project P&amp;L Overview'!$D$8:$D$19</c:f>
              <c:numCache>
                <c:formatCode>General</c:formatCode>
                <c:ptCount val="12"/>
                <c:pt idx="0" formatCode="#,##0">
                  <c:v>4466666.3100000005</c:v>
                </c:pt>
                <c:pt idx="3" formatCode="#,##0">
                  <c:v>1034167.42</c:v>
                </c:pt>
                <c:pt idx="4" formatCode="#,##0">
                  <c:v>505792.35999999987</c:v>
                </c:pt>
                <c:pt idx="5" formatCode="#,##0">
                  <c:v>1539959.7799999998</c:v>
                </c:pt>
                <c:pt idx="7" formatCode="#,##0">
                  <c:v>2926706.5300000007</c:v>
                </c:pt>
                <c:pt idx="9" formatCode="#,##0">
                  <c:v>327450</c:v>
                </c:pt>
                <c:pt idx="11" formatCode="#,##0">
                  <c:v>2599256.5300000007</c:v>
                </c:pt>
              </c:numCache>
            </c:numRef>
          </c:val>
          <c:extLst>
            <c:ext xmlns:c16="http://schemas.microsoft.com/office/drawing/2014/chart" uri="{C3380CC4-5D6E-409C-BE32-E72D297353CC}">
              <c16:uniqueId val="{00000002-3735-4197-97DF-2C1EDC7824C8}"/>
            </c:ext>
          </c:extLst>
        </c:ser>
        <c:dLbls>
          <c:dLblPos val="outEnd"/>
          <c:showLegendKey val="0"/>
          <c:showVal val="1"/>
          <c:showCatName val="0"/>
          <c:showSerName val="0"/>
          <c:showPercent val="0"/>
          <c:showBubbleSize val="0"/>
        </c:dLbls>
        <c:gapWidth val="150"/>
        <c:axId val="20471226"/>
        <c:axId val="13209883"/>
      </c:barChart>
      <c:catAx>
        <c:axId val="20471226"/>
        <c:scaling>
          <c:orientation val="minMax"/>
        </c:scaling>
        <c:delete val="0"/>
        <c:axPos val="b"/>
        <c:numFmt formatCode="General"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13209883"/>
        <c:crosses val="autoZero"/>
        <c:auto val="1"/>
        <c:lblAlgn val="ctr"/>
        <c:lblOffset val="100"/>
        <c:noMultiLvlLbl val="0"/>
      </c:catAx>
      <c:valAx>
        <c:axId val="13209883"/>
        <c:scaling>
          <c:orientation val="minMax"/>
        </c:scaling>
        <c:delete val="0"/>
        <c:axPos val="l"/>
        <c:majorGridlines>
          <c:spPr>
            <a:ln w="9360">
              <a:solidFill>
                <a:srgbClr val="878787"/>
              </a:solidFill>
              <a:round/>
            </a:ln>
          </c:spPr>
        </c:majorGridlines>
        <c:title>
          <c:tx>
            <c:rich>
              <a:bodyPr rot="-5400000"/>
              <a:lstStyle/>
              <a:p>
                <a:pPr>
                  <a:defRPr sz="1000" b="1" strike="noStrike" spc="-1">
                    <a:solidFill>
                      <a:srgbClr val="000000"/>
                    </a:solidFill>
                    <a:latin typeface="Calibri"/>
                  </a:defRPr>
                </a:pPr>
                <a:r>
                  <a:rPr lang="en-US" sz="1000" b="1" strike="noStrike" spc="-1">
                    <a:solidFill>
                      <a:srgbClr val="000000"/>
                    </a:solidFill>
                    <a:latin typeface="Calibri"/>
                  </a:rPr>
                  <a:t>Amount (EGP)</a:t>
                </a:r>
              </a:p>
            </c:rich>
          </c:tx>
          <c:overlay val="0"/>
          <c:spPr>
            <a:noFill/>
            <a:ln w="0">
              <a:noFill/>
            </a:ln>
          </c:spPr>
        </c:title>
        <c:numFmt formatCode="#,##0"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20471226"/>
        <c:crosses val="autoZero"/>
        <c:crossBetween val="between"/>
      </c:valAx>
      <c:dTable>
        <c:showHorzBorder val="1"/>
        <c:showVertBorder val="1"/>
        <c:showOutline val="1"/>
        <c:showKeys val="1"/>
      </c:dTable>
      <c:spPr>
        <a:noFill/>
        <a:ln w="0">
          <a:noFill/>
        </a:ln>
      </c:spPr>
    </c:plotArea>
    <c:legend>
      <c:legendPos val="r"/>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[Trucks performance Report 020226.xlsx]Sheet6!PivotTable3</c:name>
    <c:fmtId val="0"/>
  </c:pivotSource>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2025 Actual sales </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ivotFmts>
      <c:pivotFmt>
        <c:idx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showLegendKey val="0"/>
          <c:showVal val="0"/>
          <c:showCatName val="0"/>
          <c:showSerName val="0"/>
          <c:showPercent val="0"/>
          <c:showBubbleSize val="0"/>
          <c:extLst>
            <c:ext xmlns:c15="http://schemas.microsoft.com/office/drawing/2012/chart" uri="{CE6537A1-D6FC-4f65-9D91-7224C49458BB}"/>
          </c:extLst>
        </c:dLbl>
      </c:pivotFmt>
      <c:pivotFmt>
        <c:idx val="9"/>
        <c:dLbl>
          <c:idx val="0"/>
          <c:showLegendKey val="0"/>
          <c:showVal val="0"/>
          <c:showCatName val="0"/>
          <c:showSerName val="0"/>
          <c:showPercent val="0"/>
          <c:showBubbleSize val="0"/>
          <c:extLst>
            <c:ext xmlns:c15="http://schemas.microsoft.com/office/drawing/2012/chart" uri="{CE6537A1-D6FC-4f65-9D91-7224C49458BB}"/>
          </c:extLst>
        </c:dLbl>
      </c:pivotFmt>
      <c:pivotFmt>
        <c:idx val="10"/>
        <c:dLbl>
          <c:idx val="0"/>
          <c:showLegendKey val="0"/>
          <c:showVal val="0"/>
          <c:showCatName val="0"/>
          <c:showSerName val="0"/>
          <c:showPercent val="0"/>
          <c:showBubbleSize val="0"/>
          <c:extLst>
            <c:ext xmlns:c15="http://schemas.microsoft.com/office/drawing/2012/chart" uri="{CE6537A1-D6FC-4f65-9D91-7224C49458BB}"/>
          </c:extLst>
        </c:dLbl>
      </c:pivotFmt>
      <c:pivotFmt>
        <c:idx val="11"/>
        <c:dLbl>
          <c:idx val="0"/>
          <c:showLegendKey val="0"/>
          <c:showVal val="0"/>
          <c:showCatName val="0"/>
          <c:showSerName val="0"/>
          <c:showPercent val="0"/>
          <c:showBubbleSize val="0"/>
          <c:extLst>
            <c:ext xmlns:c15="http://schemas.microsoft.com/office/drawing/2012/chart" uri="{CE6537A1-D6FC-4f65-9D91-7224C49458BB}"/>
          </c:extLst>
        </c:dLbl>
      </c:pivotFmt>
      <c:pivotFmt>
        <c:idx val="12"/>
        <c:dLbl>
          <c:idx val="0"/>
          <c:showLegendKey val="0"/>
          <c:showVal val="0"/>
          <c:showCatName val="0"/>
          <c:showSerName val="0"/>
          <c:showPercent val="0"/>
          <c:showBubbleSize val="0"/>
          <c:extLst>
            <c:ext xmlns:c15="http://schemas.microsoft.com/office/drawing/2012/chart" uri="{CE6537A1-D6FC-4f65-9D91-7224C49458BB}"/>
          </c:extLst>
        </c:dLbl>
      </c:pivotFmt>
      <c:pivotFmt>
        <c:idx val="13"/>
        <c:dLbl>
          <c:idx val="0"/>
          <c:showLegendKey val="0"/>
          <c:showVal val="0"/>
          <c:showCatName val="0"/>
          <c:showSerName val="0"/>
          <c:showPercent val="0"/>
          <c:showBubbleSize val="0"/>
          <c:extLst>
            <c:ext xmlns:c15="http://schemas.microsoft.com/office/drawing/2012/chart" uri="{CE6537A1-D6FC-4f65-9D91-7224C49458BB}"/>
          </c:extLst>
        </c:dLbl>
      </c:pivotFmt>
      <c:pivotFmt>
        <c:idx val="14"/>
        <c:dLbl>
          <c:idx val="0"/>
          <c:showLegendKey val="0"/>
          <c:showVal val="0"/>
          <c:showCatName val="0"/>
          <c:showSerName val="0"/>
          <c:showPercent val="0"/>
          <c:showBubbleSize val="0"/>
          <c:extLst>
            <c:ext xmlns:c15="http://schemas.microsoft.com/office/drawing/2012/chart" uri="{CE6537A1-D6FC-4f65-9D91-7224C49458BB}"/>
          </c:extLst>
        </c:dLbl>
      </c:pivotFmt>
      <c:pivotFmt>
        <c:idx val="15"/>
        <c:dLbl>
          <c:idx val="0"/>
          <c:showLegendKey val="0"/>
          <c:showVal val="0"/>
          <c:showCatName val="0"/>
          <c:showSerName val="0"/>
          <c:showPercent val="0"/>
          <c:showBubbleSize val="0"/>
          <c:extLst>
            <c:ext xmlns:c15="http://schemas.microsoft.com/office/drawing/2012/chart" uri="{CE6537A1-D6FC-4f65-9D91-7224C49458BB}"/>
          </c:extLst>
        </c:dLbl>
      </c:pivotFmt>
      <c:pivotFmt>
        <c:idx val="16"/>
        <c:dLbl>
          <c:idx val="0"/>
          <c:showLegendKey val="0"/>
          <c:showVal val="0"/>
          <c:showCatName val="0"/>
          <c:showSerName val="0"/>
          <c:showPercent val="0"/>
          <c:showBubbleSize val="0"/>
          <c:extLst>
            <c:ext xmlns:c15="http://schemas.microsoft.com/office/drawing/2012/chart" uri="{CE6537A1-D6FC-4f65-9D91-7224C49458BB}"/>
          </c:extLst>
        </c:dLbl>
      </c:pivotFmt>
      <c:pivotFmt>
        <c:idx val="17"/>
        <c:dLbl>
          <c:idx val="0"/>
          <c:showLegendKey val="0"/>
          <c:showVal val="0"/>
          <c:showCatName val="0"/>
          <c:showSerName val="0"/>
          <c:showPercent val="0"/>
          <c:showBubbleSize val="0"/>
          <c:extLst>
            <c:ext xmlns:c15="http://schemas.microsoft.com/office/drawing/2012/chart" uri="{CE6537A1-D6FC-4f65-9D91-7224C49458BB}"/>
          </c:extLst>
        </c:dLbl>
      </c:pivotFmt>
      <c:pivotFmt>
        <c:idx val="18"/>
        <c:dLbl>
          <c:idx val="0"/>
          <c:showLegendKey val="0"/>
          <c:showVal val="0"/>
          <c:showCatName val="0"/>
          <c:showSerName val="0"/>
          <c:showPercent val="0"/>
          <c:showBubbleSize val="0"/>
          <c:extLst>
            <c:ext xmlns:c15="http://schemas.microsoft.com/office/drawing/2012/chart" uri="{CE6537A1-D6FC-4f65-9D91-7224C49458BB}"/>
          </c:extLst>
        </c:dLbl>
      </c:pivotFmt>
      <c:pivotFmt>
        <c:idx val="19"/>
        <c:dLbl>
          <c:idx val="0"/>
          <c:showLegendKey val="0"/>
          <c:showVal val="0"/>
          <c:showCatName val="0"/>
          <c:showSerName val="0"/>
          <c:showPercent val="0"/>
          <c:showBubbleSize val="0"/>
          <c:extLst>
            <c:ext xmlns:c15="http://schemas.microsoft.com/office/drawing/2012/chart" uri="{CE6537A1-D6FC-4f65-9D91-7224C49458BB}"/>
          </c:extLst>
        </c:dLbl>
      </c:pivotFmt>
      <c:pivotFmt>
        <c:idx val="20"/>
        <c:dLbl>
          <c:idx val="0"/>
          <c:showLegendKey val="0"/>
          <c:showVal val="0"/>
          <c:showCatName val="0"/>
          <c:showSerName val="0"/>
          <c:showPercent val="0"/>
          <c:showBubbleSize val="0"/>
          <c:extLst>
            <c:ext xmlns:c15="http://schemas.microsoft.com/office/drawing/2012/chart" uri="{CE6537A1-D6FC-4f65-9D91-7224C49458BB}"/>
          </c:extLst>
        </c:dLbl>
      </c:pivotFmt>
      <c:pivotFmt>
        <c:idx val="21"/>
        <c:dLbl>
          <c:idx val="0"/>
          <c:showLegendKey val="0"/>
          <c:showVal val="0"/>
          <c:showCatName val="0"/>
          <c:showSerName val="0"/>
          <c:showPercent val="0"/>
          <c:showBubbleSize val="0"/>
          <c:extLst>
            <c:ext xmlns:c15="http://schemas.microsoft.com/office/drawing/2012/chart" uri="{CE6537A1-D6FC-4f65-9D91-7224C49458BB}"/>
          </c:extLst>
        </c:dLbl>
      </c:pivotFmt>
      <c:pivotFmt>
        <c:idx val="22"/>
        <c:dLbl>
          <c:idx val="0"/>
          <c:showLegendKey val="0"/>
          <c:showVal val="0"/>
          <c:showCatName val="0"/>
          <c:showSerName val="0"/>
          <c:showPercent val="0"/>
          <c:showBubbleSize val="0"/>
          <c:extLst>
            <c:ext xmlns:c15="http://schemas.microsoft.com/office/drawing/2012/chart" uri="{CE6537A1-D6FC-4f65-9D91-7224C49458BB}"/>
          </c:extLst>
        </c:dLbl>
      </c:pivotFmt>
      <c:pivotFmt>
        <c:idx val="23"/>
        <c:dLbl>
          <c:idx val="0"/>
          <c:showLegendKey val="0"/>
          <c:showVal val="0"/>
          <c:showCatName val="0"/>
          <c:showSerName val="0"/>
          <c:showPercent val="0"/>
          <c:showBubbleSize val="0"/>
          <c:extLst>
            <c:ext xmlns:c15="http://schemas.microsoft.com/office/drawing/2012/chart" uri="{CE6537A1-D6FC-4f65-9D91-7224C49458BB}"/>
          </c:extLst>
        </c:dLbl>
      </c:pivotFmt>
      <c:pivotFmt>
        <c:idx val="24"/>
        <c:dLbl>
          <c:idx val="0"/>
          <c:showLegendKey val="0"/>
          <c:showVal val="0"/>
          <c:showCatName val="0"/>
          <c:showSerName val="0"/>
          <c:showPercent val="0"/>
          <c:showBubbleSize val="0"/>
          <c:extLst>
            <c:ext xmlns:c15="http://schemas.microsoft.com/office/drawing/2012/chart" uri="{CE6537A1-D6FC-4f65-9D91-7224C49458BB}"/>
          </c:extLst>
        </c:dLbl>
      </c:pivotFmt>
      <c:pivotFmt>
        <c:idx val="25"/>
        <c:dLbl>
          <c:idx val="0"/>
          <c:showLegendKey val="0"/>
          <c:showVal val="0"/>
          <c:showCatName val="0"/>
          <c:showSerName val="0"/>
          <c:showPercent val="0"/>
          <c:showBubbleSize val="0"/>
          <c:extLst>
            <c:ext xmlns:c15="http://schemas.microsoft.com/office/drawing/2012/chart" uri="{CE6537A1-D6FC-4f65-9D91-7224C49458BB}"/>
          </c:extLst>
        </c:dLbl>
      </c:pivotFmt>
      <c:pivotFmt>
        <c:idx val="26"/>
        <c:dLbl>
          <c:idx val="0"/>
          <c:showLegendKey val="0"/>
          <c:showVal val="0"/>
          <c:showCatName val="0"/>
          <c:showSerName val="0"/>
          <c:showPercent val="0"/>
          <c:showBubbleSize val="0"/>
          <c:extLst>
            <c:ext xmlns:c15="http://schemas.microsoft.com/office/drawing/2012/chart" uri="{CE6537A1-D6FC-4f65-9D91-7224C49458BB}"/>
          </c:extLst>
        </c:dLbl>
      </c:pivotFmt>
      <c:pivotFmt>
        <c:idx val="27"/>
        <c:dLbl>
          <c:idx val="0"/>
          <c:showLegendKey val="0"/>
          <c:showVal val="0"/>
          <c:showCatName val="0"/>
          <c:showSerName val="0"/>
          <c:showPercent val="0"/>
          <c:showBubbleSize val="0"/>
          <c:extLst>
            <c:ext xmlns:c15="http://schemas.microsoft.com/office/drawing/2012/chart" uri="{CE6537A1-D6FC-4f65-9D91-7224C49458BB}"/>
          </c:extLst>
        </c:dLbl>
      </c:pivotFmt>
      <c:pivotFmt>
        <c:idx val="28"/>
        <c:dLbl>
          <c:idx val="0"/>
          <c:showLegendKey val="0"/>
          <c:showVal val="0"/>
          <c:showCatName val="0"/>
          <c:showSerName val="0"/>
          <c:showPercent val="0"/>
          <c:showBubbleSize val="0"/>
          <c:extLst>
            <c:ext xmlns:c15="http://schemas.microsoft.com/office/drawing/2012/chart" uri="{CE6537A1-D6FC-4f65-9D91-7224C49458BB}"/>
          </c:extLst>
        </c:dLbl>
      </c:pivotFmt>
      <c:pivotFmt>
        <c:idx val="29"/>
        <c:dLbl>
          <c:idx val="0"/>
          <c:showLegendKey val="0"/>
          <c:showVal val="0"/>
          <c:showCatName val="0"/>
          <c:showSerName val="0"/>
          <c:showPercent val="0"/>
          <c:showBubbleSize val="0"/>
          <c:extLst>
            <c:ext xmlns:c15="http://schemas.microsoft.com/office/drawing/2012/chart" uri="{CE6537A1-D6FC-4f65-9D91-7224C49458BB}"/>
          </c:extLst>
        </c:dLbl>
      </c:pivotFmt>
      <c:pivotFmt>
        <c:idx val="30"/>
        <c:dLbl>
          <c:idx val="0"/>
          <c:showLegendKey val="0"/>
          <c:showVal val="0"/>
          <c:showCatName val="0"/>
          <c:showSerName val="0"/>
          <c:showPercent val="0"/>
          <c:showBubbleSize val="0"/>
          <c:extLst>
            <c:ext xmlns:c15="http://schemas.microsoft.com/office/drawing/2012/chart" uri="{CE6537A1-D6FC-4f65-9D91-7224C49458BB}"/>
          </c:extLst>
        </c:dLbl>
      </c:pivotFmt>
      <c:pivotFmt>
        <c:idx val="31"/>
        <c:dLbl>
          <c:idx val="0"/>
          <c:showLegendKey val="0"/>
          <c:showVal val="0"/>
          <c:showCatName val="0"/>
          <c:showSerName val="0"/>
          <c:showPercent val="0"/>
          <c:showBubbleSize val="0"/>
          <c:extLst>
            <c:ext xmlns:c15="http://schemas.microsoft.com/office/drawing/2012/chart" uri="{CE6537A1-D6FC-4f65-9D91-7224C49458BB}"/>
          </c:extLst>
        </c:dLbl>
      </c:pivotFmt>
      <c:pivotFmt>
        <c:idx val="32"/>
        <c:dLbl>
          <c:idx val="0"/>
          <c:showLegendKey val="0"/>
          <c:showVal val="0"/>
          <c:showCatName val="0"/>
          <c:showSerName val="0"/>
          <c:showPercent val="0"/>
          <c:showBubbleSize val="0"/>
          <c:extLst>
            <c:ext xmlns:c15="http://schemas.microsoft.com/office/drawing/2012/chart" uri="{CE6537A1-D6FC-4f65-9D91-7224C49458BB}"/>
          </c:extLst>
        </c:dLbl>
      </c:pivotFmt>
      <c:pivotFmt>
        <c:idx val="33"/>
        <c:dLbl>
          <c:idx val="0"/>
          <c:showLegendKey val="0"/>
          <c:showVal val="0"/>
          <c:showCatName val="0"/>
          <c:showSerName val="0"/>
          <c:showPercent val="0"/>
          <c:showBubbleSize val="0"/>
          <c:extLst>
            <c:ext xmlns:c15="http://schemas.microsoft.com/office/drawing/2012/chart" uri="{CE6537A1-D6FC-4f65-9D91-7224C49458BB}"/>
          </c:extLst>
        </c:dLbl>
      </c:pivotFmt>
      <c:pivotFmt>
        <c:idx val="34"/>
        <c:dLbl>
          <c:idx val="0"/>
          <c:showLegendKey val="0"/>
          <c:showVal val="0"/>
          <c:showCatName val="0"/>
          <c:showSerName val="0"/>
          <c:showPercent val="0"/>
          <c:showBubbleSize val="0"/>
          <c:extLst>
            <c:ext xmlns:c15="http://schemas.microsoft.com/office/drawing/2012/chart" uri="{CE6537A1-D6FC-4f65-9D91-7224C49458BB}"/>
          </c:extLst>
        </c:dLbl>
      </c:pivotFmt>
      <c:pivotFmt>
        <c:idx val="35"/>
        <c:dLbl>
          <c:idx val="0"/>
          <c:showLegendKey val="0"/>
          <c:showVal val="0"/>
          <c:showCatName val="0"/>
          <c:showSerName val="0"/>
          <c:showPercent val="0"/>
          <c:showBubbleSize val="0"/>
          <c:extLst>
            <c:ext xmlns:c15="http://schemas.microsoft.com/office/drawing/2012/chart" uri="{CE6537A1-D6FC-4f65-9D91-7224C49458BB}"/>
          </c:extLst>
        </c:dLbl>
      </c:pivotFmt>
      <c:pivotFmt>
        <c:idx val="36"/>
        <c:dLbl>
          <c:idx val="0"/>
          <c:showLegendKey val="0"/>
          <c:showVal val="0"/>
          <c:showCatName val="0"/>
          <c:showSerName val="0"/>
          <c:showPercent val="0"/>
          <c:showBubbleSize val="0"/>
          <c:extLst>
            <c:ext xmlns:c15="http://schemas.microsoft.com/office/drawing/2012/chart" uri="{CE6537A1-D6FC-4f65-9D91-7224C49458BB}"/>
          </c:extLst>
        </c:dLbl>
      </c:pivotFmt>
      <c:pivotFmt>
        <c:idx val="37"/>
        <c:dLbl>
          <c:idx val="0"/>
          <c:showLegendKey val="0"/>
          <c:showVal val="0"/>
          <c:showCatName val="0"/>
          <c:showSerName val="0"/>
          <c:showPercent val="0"/>
          <c:showBubbleSize val="0"/>
          <c:extLst>
            <c:ext xmlns:c15="http://schemas.microsoft.com/office/drawing/2012/chart" uri="{CE6537A1-D6FC-4f65-9D91-7224C49458BB}"/>
          </c:extLst>
        </c:dLbl>
      </c:pivotFmt>
      <c:pivotFmt>
        <c:idx val="38"/>
        <c:dLbl>
          <c:idx val="0"/>
          <c:showLegendKey val="0"/>
          <c:showVal val="0"/>
          <c:showCatName val="0"/>
          <c:showSerName val="0"/>
          <c:showPercent val="0"/>
          <c:showBubbleSize val="0"/>
          <c:extLst>
            <c:ext xmlns:c15="http://schemas.microsoft.com/office/drawing/2012/chart" uri="{CE6537A1-D6FC-4f65-9D91-7224C49458BB}"/>
          </c:extLst>
        </c:dLbl>
      </c:pivotFmt>
      <c:pivotFmt>
        <c:idx val="39"/>
        <c:dLbl>
          <c:idx val="0"/>
          <c:showLegendKey val="0"/>
          <c:showVal val="0"/>
          <c:showCatName val="0"/>
          <c:showSerName val="0"/>
          <c:showPercent val="0"/>
          <c:showBubbleSize val="0"/>
          <c:extLst>
            <c:ext xmlns:c15="http://schemas.microsoft.com/office/drawing/2012/chart" uri="{CE6537A1-D6FC-4f65-9D91-7224C49458BB}"/>
          </c:extLst>
        </c:dLbl>
      </c:pivotFmt>
      <c:pivotFmt>
        <c:idx val="40"/>
        <c:dLbl>
          <c:idx val="0"/>
          <c:showLegendKey val="0"/>
          <c:showVal val="0"/>
          <c:showCatName val="0"/>
          <c:showSerName val="0"/>
          <c:showPercent val="0"/>
          <c:showBubbleSize val="0"/>
          <c:extLst>
            <c:ext xmlns:c15="http://schemas.microsoft.com/office/drawing/2012/chart" uri="{CE6537A1-D6FC-4f65-9D91-7224C49458BB}"/>
          </c:extLst>
        </c:dLbl>
      </c:pivotFmt>
      <c:pivotFmt>
        <c:idx val="41"/>
        <c:dLbl>
          <c:idx val="0"/>
          <c:showLegendKey val="0"/>
          <c:showVal val="0"/>
          <c:showCatName val="0"/>
          <c:showSerName val="0"/>
          <c:showPercent val="0"/>
          <c:showBubbleSize val="0"/>
          <c:extLst>
            <c:ext xmlns:c15="http://schemas.microsoft.com/office/drawing/2012/chart" uri="{CE6537A1-D6FC-4f65-9D91-7224C49458BB}"/>
          </c:extLst>
        </c:dLbl>
      </c:pivotFmt>
      <c:pivotFmt>
        <c:idx val="42"/>
        <c:dLbl>
          <c:idx val="0"/>
          <c:showLegendKey val="0"/>
          <c:showVal val="0"/>
          <c:showCatName val="0"/>
          <c:showSerName val="0"/>
          <c:showPercent val="0"/>
          <c:showBubbleSize val="0"/>
          <c:extLst>
            <c:ext xmlns:c15="http://schemas.microsoft.com/office/drawing/2012/chart" uri="{CE6537A1-D6FC-4f65-9D91-7224C49458BB}"/>
          </c:extLst>
        </c:dLbl>
      </c:pivotFmt>
      <c:pivotFmt>
        <c:idx val="43"/>
        <c:dLbl>
          <c:idx val="0"/>
          <c:showLegendKey val="0"/>
          <c:showVal val="0"/>
          <c:showCatName val="0"/>
          <c:showSerName val="0"/>
          <c:showPercent val="0"/>
          <c:showBubbleSize val="0"/>
          <c:extLst>
            <c:ext xmlns:c15="http://schemas.microsoft.com/office/drawing/2012/chart" uri="{CE6537A1-D6FC-4f65-9D91-7224C49458BB}"/>
          </c:extLst>
        </c:dLbl>
      </c:pivotFmt>
      <c:pivotFmt>
        <c:idx val="44"/>
        <c:dLbl>
          <c:idx val="0"/>
          <c:showLegendKey val="0"/>
          <c:showVal val="0"/>
          <c:showCatName val="0"/>
          <c:showSerName val="0"/>
          <c:showPercent val="0"/>
          <c:showBubbleSize val="0"/>
          <c:extLst>
            <c:ext xmlns:c15="http://schemas.microsoft.com/office/drawing/2012/chart" uri="{CE6537A1-D6FC-4f65-9D91-7224C49458BB}"/>
          </c:extLst>
        </c:dLbl>
      </c:pivotFmt>
      <c:pivotFmt>
        <c:idx val="45"/>
        <c:dLbl>
          <c:idx val="0"/>
          <c:showLegendKey val="0"/>
          <c:showVal val="0"/>
          <c:showCatName val="0"/>
          <c:showSerName val="0"/>
          <c:showPercent val="0"/>
          <c:showBubbleSize val="0"/>
          <c:extLst>
            <c:ext xmlns:c15="http://schemas.microsoft.com/office/drawing/2012/chart" uri="{CE6537A1-D6FC-4f65-9D91-7224C49458BB}"/>
          </c:extLst>
        </c:dLbl>
      </c:pivotFmt>
      <c:pivotFmt>
        <c:idx val="46"/>
        <c:dLbl>
          <c:idx val="0"/>
          <c:showLegendKey val="0"/>
          <c:showVal val="0"/>
          <c:showCatName val="0"/>
          <c:showSerName val="0"/>
          <c:showPercent val="0"/>
          <c:showBubbleSize val="0"/>
          <c:extLst>
            <c:ext xmlns:c15="http://schemas.microsoft.com/office/drawing/2012/chart" uri="{CE6537A1-D6FC-4f65-9D91-7224C49458BB}"/>
          </c:extLst>
        </c:dLbl>
      </c:pivotFmt>
      <c:pivotFmt>
        <c:idx val="47"/>
        <c:dLbl>
          <c:idx val="0"/>
          <c:showLegendKey val="0"/>
          <c:showVal val="0"/>
          <c:showCatName val="0"/>
          <c:showSerName val="0"/>
          <c:showPercent val="0"/>
          <c:showBubbleSize val="0"/>
          <c:extLst>
            <c:ext xmlns:c15="http://schemas.microsoft.com/office/drawing/2012/chart" uri="{CE6537A1-D6FC-4f65-9D91-7224C49458BB}"/>
          </c:extLst>
        </c:dLbl>
      </c:pivotFmt>
      <c:pivotFmt>
        <c:idx val="48"/>
        <c:dLbl>
          <c:idx val="0"/>
          <c:showLegendKey val="0"/>
          <c:showVal val="0"/>
          <c:showCatName val="0"/>
          <c:showSerName val="0"/>
          <c:showPercent val="0"/>
          <c:showBubbleSize val="0"/>
          <c:extLst>
            <c:ext xmlns:c15="http://schemas.microsoft.com/office/drawing/2012/chart" uri="{CE6537A1-D6FC-4f65-9D91-7224C49458BB}"/>
          </c:extLst>
        </c:dLbl>
      </c:pivotFmt>
      <c:pivotFmt>
        <c:idx val="49"/>
        <c:dLbl>
          <c:idx val="0"/>
          <c:showLegendKey val="0"/>
          <c:showVal val="0"/>
          <c:showCatName val="0"/>
          <c:showSerName val="0"/>
          <c:showPercent val="0"/>
          <c:showBubbleSize val="0"/>
          <c:extLst>
            <c:ext xmlns:c15="http://schemas.microsoft.com/office/drawing/2012/chart" uri="{CE6537A1-D6FC-4f65-9D91-7224C49458BB}"/>
          </c:extLst>
        </c:dLbl>
      </c:pivotFmt>
      <c:pivotFmt>
        <c:idx val="50"/>
        <c:dLbl>
          <c:idx val="0"/>
          <c:showLegendKey val="0"/>
          <c:showVal val="0"/>
          <c:showCatName val="0"/>
          <c:showSerName val="0"/>
          <c:showPercent val="0"/>
          <c:showBubbleSize val="0"/>
          <c:extLst>
            <c:ext xmlns:c15="http://schemas.microsoft.com/office/drawing/2012/chart" uri="{CE6537A1-D6FC-4f65-9D91-7224C49458BB}"/>
          </c:extLst>
        </c:dLbl>
      </c:pivotFmt>
      <c:pivotFmt>
        <c:idx val="51"/>
        <c:dLbl>
          <c:idx val="0"/>
          <c:showLegendKey val="0"/>
          <c:showVal val="0"/>
          <c:showCatName val="0"/>
          <c:showSerName val="0"/>
          <c:showPercent val="0"/>
          <c:showBubbleSize val="0"/>
          <c:extLst>
            <c:ext xmlns:c15="http://schemas.microsoft.com/office/drawing/2012/chart" uri="{CE6537A1-D6FC-4f65-9D91-7224C49458BB}"/>
          </c:extLst>
        </c:dLbl>
      </c:pivotFmt>
      <c:pivotFmt>
        <c:idx val="52"/>
        <c:dLbl>
          <c:idx val="0"/>
          <c:showLegendKey val="0"/>
          <c:showVal val="0"/>
          <c:showCatName val="0"/>
          <c:showSerName val="0"/>
          <c:showPercent val="0"/>
          <c:showBubbleSize val="0"/>
          <c:extLst>
            <c:ext xmlns:c15="http://schemas.microsoft.com/office/drawing/2012/chart" uri="{CE6537A1-D6FC-4f65-9D91-7224C49458BB}"/>
          </c:extLst>
        </c:dLbl>
      </c:pivotFmt>
      <c:pivotFmt>
        <c:idx val="53"/>
        <c:dLbl>
          <c:idx val="0"/>
          <c:showLegendKey val="0"/>
          <c:showVal val="0"/>
          <c:showCatName val="0"/>
          <c:showSerName val="0"/>
          <c:showPercent val="0"/>
          <c:showBubbleSize val="0"/>
          <c:extLst>
            <c:ext xmlns:c15="http://schemas.microsoft.com/office/drawing/2012/chart" uri="{CE6537A1-D6FC-4f65-9D91-7224C49458BB}"/>
          </c:extLst>
        </c:dLbl>
      </c:pivotFmt>
      <c:pivotFmt>
        <c:idx val="54"/>
        <c:dLbl>
          <c:idx val="0"/>
          <c:showLegendKey val="0"/>
          <c:showVal val="0"/>
          <c:showCatName val="0"/>
          <c:showSerName val="0"/>
          <c:showPercent val="0"/>
          <c:showBubbleSize val="0"/>
          <c:extLst>
            <c:ext xmlns:c15="http://schemas.microsoft.com/office/drawing/2012/chart" uri="{CE6537A1-D6FC-4f65-9D91-7224C49458BB}"/>
          </c:extLst>
        </c:dLbl>
      </c:pivotFmt>
      <c:pivotFmt>
        <c:idx val="55"/>
        <c:dLbl>
          <c:idx val="0"/>
          <c:showLegendKey val="0"/>
          <c:showVal val="0"/>
          <c:showCatName val="0"/>
          <c:showSerName val="0"/>
          <c:showPercent val="0"/>
          <c:showBubbleSize val="0"/>
          <c:extLst>
            <c:ext xmlns:c15="http://schemas.microsoft.com/office/drawing/2012/chart" uri="{CE6537A1-D6FC-4f65-9D91-7224C49458BB}"/>
          </c:extLst>
        </c:dLbl>
      </c:pivotFmt>
      <c:pivotFmt>
        <c:idx val="56"/>
        <c:dLbl>
          <c:idx val="0"/>
          <c:showLegendKey val="0"/>
          <c:showVal val="0"/>
          <c:showCatName val="0"/>
          <c:showSerName val="0"/>
          <c:showPercent val="0"/>
          <c:showBubbleSize val="0"/>
          <c:extLst>
            <c:ext xmlns:c15="http://schemas.microsoft.com/office/drawing/2012/chart" uri="{CE6537A1-D6FC-4f65-9D91-7224C49458BB}"/>
          </c:extLst>
        </c:dLbl>
      </c:pivotFmt>
      <c:pivotFmt>
        <c:idx val="57"/>
        <c:dLbl>
          <c:idx val="0"/>
          <c:showLegendKey val="0"/>
          <c:showVal val="0"/>
          <c:showCatName val="0"/>
          <c:showSerName val="0"/>
          <c:showPercent val="0"/>
          <c:showBubbleSize val="0"/>
          <c:extLst>
            <c:ext xmlns:c15="http://schemas.microsoft.com/office/drawing/2012/chart" uri="{CE6537A1-D6FC-4f65-9D91-7224C49458BB}"/>
          </c:extLst>
        </c:dLbl>
      </c:pivotFmt>
      <c:pivotFmt>
        <c:idx val="58"/>
        <c:dLbl>
          <c:idx val="0"/>
          <c:showLegendKey val="0"/>
          <c:showVal val="0"/>
          <c:showCatName val="0"/>
          <c:showSerName val="0"/>
          <c:showPercent val="0"/>
          <c:showBubbleSize val="0"/>
          <c:extLst>
            <c:ext xmlns:c15="http://schemas.microsoft.com/office/drawing/2012/chart" uri="{CE6537A1-D6FC-4f65-9D91-7224C49458BB}"/>
          </c:extLst>
        </c:dLbl>
      </c:pivotFmt>
      <c:pivotFmt>
        <c:idx val="59"/>
        <c:dLbl>
          <c:idx val="0"/>
          <c:showLegendKey val="0"/>
          <c:showVal val="0"/>
          <c:showCatName val="0"/>
          <c:showSerName val="0"/>
          <c:showPercent val="0"/>
          <c:showBubbleSize val="0"/>
          <c:extLst>
            <c:ext xmlns:c15="http://schemas.microsoft.com/office/drawing/2012/chart" uri="{CE6537A1-D6FC-4f65-9D91-7224C49458BB}"/>
          </c:extLst>
        </c:dLbl>
      </c:pivotFmt>
      <c:pivotFmt>
        <c:idx val="60"/>
        <c:dLbl>
          <c:idx val="0"/>
          <c:showLegendKey val="0"/>
          <c:showVal val="0"/>
          <c:showCatName val="0"/>
          <c:showSerName val="0"/>
          <c:showPercent val="0"/>
          <c:showBubbleSize val="0"/>
          <c:extLst>
            <c:ext xmlns:c15="http://schemas.microsoft.com/office/drawing/2012/chart" uri="{CE6537A1-D6FC-4f65-9D91-7224C49458BB}"/>
          </c:extLst>
        </c:dLbl>
      </c:pivotFmt>
      <c:pivotFmt>
        <c:idx val="61"/>
        <c:dLbl>
          <c:idx val="0"/>
          <c:showLegendKey val="0"/>
          <c:showVal val="0"/>
          <c:showCatName val="0"/>
          <c:showSerName val="0"/>
          <c:showPercent val="0"/>
          <c:showBubbleSize val="0"/>
          <c:extLst>
            <c:ext xmlns:c15="http://schemas.microsoft.com/office/drawing/2012/chart" uri="{CE6537A1-D6FC-4f65-9D91-7224C49458BB}"/>
          </c:extLst>
        </c:dLbl>
      </c:pivotFmt>
      <c:pivotFmt>
        <c:idx val="62"/>
        <c:dLbl>
          <c:idx val="0"/>
          <c:showLegendKey val="0"/>
          <c:showVal val="0"/>
          <c:showCatName val="0"/>
          <c:showSerName val="0"/>
          <c:showPercent val="0"/>
          <c:showBubbleSize val="0"/>
          <c:extLst>
            <c:ext xmlns:c15="http://schemas.microsoft.com/office/drawing/2012/chart" uri="{CE6537A1-D6FC-4f65-9D91-7224C49458BB}"/>
          </c:extLst>
        </c:dLbl>
      </c:pivotFmt>
      <c:pivotFmt>
        <c:idx val="63"/>
        <c:dLbl>
          <c:idx val="0"/>
          <c:showLegendKey val="0"/>
          <c:showVal val="0"/>
          <c:showCatName val="0"/>
          <c:showSerName val="0"/>
          <c:showPercent val="0"/>
          <c:showBubbleSize val="0"/>
          <c:extLst>
            <c:ext xmlns:c15="http://schemas.microsoft.com/office/drawing/2012/chart" uri="{CE6537A1-D6FC-4f65-9D91-7224C49458BB}"/>
          </c:extLst>
        </c:dLbl>
      </c:pivotFmt>
      <c:pivotFmt>
        <c:idx val="64"/>
        <c:dLbl>
          <c:idx val="0"/>
          <c:showLegendKey val="0"/>
          <c:showVal val="0"/>
          <c:showCatName val="0"/>
          <c:showSerName val="0"/>
          <c:showPercent val="0"/>
          <c:showBubbleSize val="0"/>
          <c:extLst>
            <c:ext xmlns:c15="http://schemas.microsoft.com/office/drawing/2012/chart" uri="{CE6537A1-D6FC-4f65-9D91-7224C49458BB}"/>
          </c:extLst>
        </c:dLbl>
      </c:pivotFmt>
      <c:pivotFmt>
        <c:idx val="65"/>
        <c:dLbl>
          <c:idx val="0"/>
          <c:showLegendKey val="0"/>
          <c:showVal val="0"/>
          <c:showCatName val="0"/>
          <c:showSerName val="0"/>
          <c:showPercent val="0"/>
          <c:showBubbleSize val="0"/>
          <c:extLst>
            <c:ext xmlns:c15="http://schemas.microsoft.com/office/drawing/2012/chart" uri="{CE6537A1-D6FC-4f65-9D91-7224C49458BB}"/>
          </c:extLst>
        </c:dLbl>
      </c:pivotFmt>
      <c:pivotFmt>
        <c:idx val="66"/>
        <c:dLbl>
          <c:idx val="0"/>
          <c:showLegendKey val="0"/>
          <c:showVal val="0"/>
          <c:showCatName val="0"/>
          <c:showSerName val="0"/>
          <c:showPercent val="0"/>
          <c:showBubbleSize val="0"/>
          <c:extLst>
            <c:ext xmlns:c15="http://schemas.microsoft.com/office/drawing/2012/chart" uri="{CE6537A1-D6FC-4f65-9D91-7224C49458BB}"/>
          </c:extLst>
        </c:dLbl>
      </c:pivotFmt>
      <c:pivotFmt>
        <c:idx val="67"/>
        <c:dLbl>
          <c:idx val="0"/>
          <c:showLegendKey val="0"/>
          <c:showVal val="0"/>
          <c:showCatName val="0"/>
          <c:showSerName val="0"/>
          <c:showPercent val="0"/>
          <c:showBubbleSize val="0"/>
          <c:extLst>
            <c:ext xmlns:c15="http://schemas.microsoft.com/office/drawing/2012/chart" uri="{CE6537A1-D6FC-4f65-9D91-7224C49458BB}"/>
          </c:extLst>
        </c:dLbl>
      </c:pivotFmt>
      <c:pivotFmt>
        <c:idx val="68"/>
        <c:dLbl>
          <c:idx val="0"/>
          <c:showLegendKey val="0"/>
          <c:showVal val="0"/>
          <c:showCatName val="0"/>
          <c:showSerName val="0"/>
          <c:showPercent val="0"/>
          <c:showBubbleSize val="0"/>
          <c:extLst>
            <c:ext xmlns:c15="http://schemas.microsoft.com/office/drawing/2012/chart" uri="{CE6537A1-D6FC-4f65-9D91-7224C49458BB}"/>
          </c:extLst>
        </c:dLbl>
      </c:pivotFmt>
      <c:pivotFmt>
        <c:idx val="69"/>
        <c:dLbl>
          <c:idx val="0"/>
          <c:showLegendKey val="0"/>
          <c:showVal val="0"/>
          <c:showCatName val="0"/>
          <c:showSerName val="0"/>
          <c:showPercent val="0"/>
          <c:showBubbleSize val="0"/>
          <c:extLst>
            <c:ext xmlns:c15="http://schemas.microsoft.com/office/drawing/2012/chart" uri="{CE6537A1-D6FC-4f65-9D91-7224C49458BB}"/>
          </c:extLst>
        </c:dLbl>
      </c:pivotFmt>
      <c:pivotFmt>
        <c:idx val="70"/>
        <c:dLbl>
          <c:idx val="0"/>
          <c:showLegendKey val="0"/>
          <c:showVal val="0"/>
          <c:showCatName val="0"/>
          <c:showSerName val="0"/>
          <c:showPercent val="0"/>
          <c:showBubbleSize val="0"/>
          <c:extLst>
            <c:ext xmlns:c15="http://schemas.microsoft.com/office/drawing/2012/chart" uri="{CE6537A1-D6FC-4f65-9D91-7224C49458BB}"/>
          </c:extLst>
        </c:dLbl>
      </c:pivotFmt>
      <c:pivotFmt>
        <c:idx val="71"/>
        <c:dLbl>
          <c:idx val="0"/>
          <c:showLegendKey val="0"/>
          <c:showVal val="0"/>
          <c:showCatName val="0"/>
          <c:showSerName val="0"/>
          <c:showPercent val="0"/>
          <c:showBubbleSize val="0"/>
          <c:extLst>
            <c:ext xmlns:c15="http://schemas.microsoft.com/office/drawing/2012/chart" uri="{CE6537A1-D6FC-4f65-9D91-7224C49458BB}"/>
          </c:extLst>
        </c:dLbl>
      </c:pivotFmt>
      <c:pivotFmt>
        <c:idx val="72"/>
        <c:dLbl>
          <c:idx val="0"/>
          <c:showLegendKey val="0"/>
          <c:showVal val="0"/>
          <c:showCatName val="0"/>
          <c:showSerName val="0"/>
          <c:showPercent val="0"/>
          <c:showBubbleSize val="0"/>
          <c:extLst>
            <c:ext xmlns:c15="http://schemas.microsoft.com/office/drawing/2012/chart" uri="{CE6537A1-D6FC-4f65-9D91-7224C49458BB}"/>
          </c:extLst>
        </c:dLbl>
      </c:pivotFmt>
      <c:pivotFmt>
        <c:idx val="73"/>
        <c:dLbl>
          <c:idx val="0"/>
          <c:showLegendKey val="0"/>
          <c:showVal val="0"/>
          <c:showCatName val="0"/>
          <c:showSerName val="0"/>
          <c:showPercent val="0"/>
          <c:showBubbleSize val="0"/>
          <c:extLst>
            <c:ext xmlns:c15="http://schemas.microsoft.com/office/drawing/2012/chart" uri="{CE6537A1-D6FC-4f65-9D91-7224C49458BB}"/>
          </c:extLst>
        </c:dLbl>
      </c:pivotFmt>
      <c:pivotFmt>
        <c:idx val="74"/>
        <c:dLbl>
          <c:idx val="0"/>
          <c:showLegendKey val="0"/>
          <c:showVal val="0"/>
          <c:showCatName val="0"/>
          <c:showSerName val="0"/>
          <c:showPercent val="0"/>
          <c:showBubbleSize val="0"/>
          <c:extLst>
            <c:ext xmlns:c15="http://schemas.microsoft.com/office/drawing/2012/chart" uri="{CE6537A1-D6FC-4f65-9D91-7224C49458BB}"/>
          </c:extLst>
        </c:dLbl>
      </c:pivotFmt>
      <c:pivotFmt>
        <c:idx val="75"/>
        <c:dLbl>
          <c:idx val="0"/>
          <c:showLegendKey val="0"/>
          <c:showVal val="0"/>
          <c:showCatName val="0"/>
          <c:showSerName val="0"/>
          <c:showPercent val="0"/>
          <c:showBubbleSize val="0"/>
          <c:extLst>
            <c:ext xmlns:c15="http://schemas.microsoft.com/office/drawing/2012/chart" uri="{CE6537A1-D6FC-4f65-9D91-7224C49458BB}"/>
          </c:extLst>
        </c:dLbl>
      </c:pivotFmt>
      <c:pivotFmt>
        <c:idx val="76"/>
        <c:dLbl>
          <c:idx val="0"/>
          <c:showLegendKey val="0"/>
          <c:showVal val="0"/>
          <c:showCatName val="0"/>
          <c:showSerName val="0"/>
          <c:showPercent val="0"/>
          <c:showBubbleSize val="0"/>
          <c:extLst>
            <c:ext xmlns:c15="http://schemas.microsoft.com/office/drawing/2012/chart" uri="{CE6537A1-D6FC-4f65-9D91-7224C49458BB}"/>
          </c:extLst>
        </c:dLbl>
      </c:pivotFmt>
      <c:pivotFmt>
        <c:idx val="77"/>
        <c:dLbl>
          <c:idx val="0"/>
          <c:showLegendKey val="0"/>
          <c:showVal val="0"/>
          <c:showCatName val="0"/>
          <c:showSerName val="0"/>
          <c:showPercent val="0"/>
          <c:showBubbleSize val="0"/>
          <c:extLst>
            <c:ext xmlns:c15="http://schemas.microsoft.com/office/drawing/2012/chart" uri="{CE6537A1-D6FC-4f65-9D91-7224C49458BB}"/>
          </c:extLst>
        </c:dLbl>
      </c:pivotFmt>
      <c:pivotFmt>
        <c:idx val="78"/>
        <c:dLbl>
          <c:idx val="0"/>
          <c:showLegendKey val="0"/>
          <c:showVal val="0"/>
          <c:showCatName val="0"/>
          <c:showSerName val="0"/>
          <c:showPercent val="0"/>
          <c:showBubbleSize val="0"/>
          <c:extLst>
            <c:ext xmlns:c15="http://schemas.microsoft.com/office/drawing/2012/chart" uri="{CE6537A1-D6FC-4f65-9D91-7224C49458BB}"/>
          </c:extLst>
        </c:dLbl>
      </c:pivotFmt>
      <c:pivotFmt>
        <c:idx val="79"/>
        <c:dLbl>
          <c:idx val="0"/>
          <c:showLegendKey val="0"/>
          <c:showVal val="0"/>
          <c:showCatName val="0"/>
          <c:showSerName val="0"/>
          <c:showPercent val="0"/>
          <c:showBubbleSize val="0"/>
          <c:extLst>
            <c:ext xmlns:c15="http://schemas.microsoft.com/office/drawing/2012/chart" uri="{CE6537A1-D6FC-4f65-9D91-7224C49458BB}"/>
          </c:extLst>
        </c:dLbl>
      </c:pivotFmt>
      <c:pivotFmt>
        <c:idx val="80"/>
        <c:dLbl>
          <c:idx val="0"/>
          <c:showLegendKey val="0"/>
          <c:showVal val="0"/>
          <c:showCatName val="0"/>
          <c:showSerName val="0"/>
          <c:showPercent val="0"/>
          <c:showBubbleSize val="0"/>
          <c:extLst>
            <c:ext xmlns:c15="http://schemas.microsoft.com/office/drawing/2012/chart" uri="{CE6537A1-D6FC-4f65-9D91-7224C49458BB}"/>
          </c:extLst>
        </c:dLbl>
      </c:pivotFmt>
      <c:pivotFmt>
        <c:idx val="81"/>
        <c:dLbl>
          <c:idx val="0"/>
          <c:showLegendKey val="0"/>
          <c:showVal val="0"/>
          <c:showCatName val="0"/>
          <c:showSerName val="0"/>
          <c:showPercent val="0"/>
          <c:showBubbleSize val="0"/>
          <c:extLst>
            <c:ext xmlns:c15="http://schemas.microsoft.com/office/drawing/2012/chart" uri="{CE6537A1-D6FC-4f65-9D91-7224C49458BB}"/>
          </c:extLst>
        </c:dLbl>
      </c:pivotFmt>
      <c:pivotFmt>
        <c:idx val="82"/>
        <c:dLbl>
          <c:idx val="0"/>
          <c:showLegendKey val="0"/>
          <c:showVal val="0"/>
          <c:showCatName val="0"/>
          <c:showSerName val="0"/>
          <c:showPercent val="0"/>
          <c:showBubbleSize val="0"/>
          <c:extLst>
            <c:ext xmlns:c15="http://schemas.microsoft.com/office/drawing/2012/chart" uri="{CE6537A1-D6FC-4f65-9D91-7224C49458BB}"/>
          </c:extLst>
        </c:dLbl>
      </c:pivotFmt>
      <c:pivotFmt>
        <c:idx val="83"/>
        <c:dLbl>
          <c:idx val="0"/>
          <c:showLegendKey val="0"/>
          <c:showVal val="0"/>
          <c:showCatName val="0"/>
          <c:showSerName val="0"/>
          <c:showPercent val="0"/>
          <c:showBubbleSize val="0"/>
          <c:extLst>
            <c:ext xmlns:c15="http://schemas.microsoft.com/office/drawing/2012/chart" uri="{CE6537A1-D6FC-4f65-9D91-7224C49458BB}"/>
          </c:extLst>
        </c:dLbl>
      </c:pivotFmt>
      <c:pivotFmt>
        <c:idx val="84"/>
        <c:dLbl>
          <c:idx val="0"/>
          <c:showLegendKey val="0"/>
          <c:showVal val="0"/>
          <c:showCatName val="0"/>
          <c:showSerName val="0"/>
          <c:showPercent val="0"/>
          <c:showBubbleSize val="0"/>
          <c:extLst>
            <c:ext xmlns:c15="http://schemas.microsoft.com/office/drawing/2012/chart" uri="{CE6537A1-D6FC-4f65-9D91-7224C49458BB}"/>
          </c:extLst>
        </c:dLbl>
      </c:pivotFmt>
      <c:pivotFmt>
        <c:idx val="85"/>
        <c:dLbl>
          <c:idx val="0"/>
          <c:showLegendKey val="0"/>
          <c:showVal val="0"/>
          <c:showCatName val="0"/>
          <c:showSerName val="0"/>
          <c:showPercent val="0"/>
          <c:showBubbleSize val="0"/>
          <c:extLst>
            <c:ext xmlns:c15="http://schemas.microsoft.com/office/drawing/2012/chart" uri="{CE6537A1-D6FC-4f65-9D91-7224C49458BB}"/>
          </c:extLst>
        </c:dLbl>
      </c:pivotFmt>
      <c:pivotFmt>
        <c:idx val="86"/>
        <c:dLbl>
          <c:idx val="0"/>
          <c:showLegendKey val="0"/>
          <c:showVal val="0"/>
          <c:showCatName val="0"/>
          <c:showSerName val="0"/>
          <c:showPercent val="0"/>
          <c:showBubbleSize val="0"/>
          <c:extLst>
            <c:ext xmlns:c15="http://schemas.microsoft.com/office/drawing/2012/chart" uri="{CE6537A1-D6FC-4f65-9D91-7224C49458BB}"/>
          </c:extLst>
        </c:dLbl>
      </c:pivotFmt>
      <c:pivotFmt>
        <c:idx val="87"/>
        <c:dLbl>
          <c:idx val="0"/>
          <c:showLegendKey val="0"/>
          <c:showVal val="0"/>
          <c:showCatName val="0"/>
          <c:showSerName val="0"/>
          <c:showPercent val="0"/>
          <c:showBubbleSize val="0"/>
          <c:extLst>
            <c:ext xmlns:c15="http://schemas.microsoft.com/office/drawing/2012/chart" uri="{CE6537A1-D6FC-4f65-9D91-7224C49458BB}"/>
          </c:extLst>
        </c:dLbl>
      </c:pivotFmt>
      <c:pivotFmt>
        <c:idx val="88"/>
        <c:dLbl>
          <c:idx val="0"/>
          <c:showLegendKey val="0"/>
          <c:showVal val="0"/>
          <c:showCatName val="0"/>
          <c:showSerName val="0"/>
          <c:showPercent val="0"/>
          <c:showBubbleSize val="0"/>
          <c:extLst>
            <c:ext xmlns:c15="http://schemas.microsoft.com/office/drawing/2012/chart" uri="{CE6537A1-D6FC-4f65-9D91-7224C49458BB}"/>
          </c:extLst>
        </c:dLbl>
      </c:pivotFmt>
      <c:pivotFmt>
        <c:idx val="89"/>
        <c:dLbl>
          <c:idx val="0"/>
          <c:showLegendKey val="0"/>
          <c:showVal val="0"/>
          <c:showCatName val="0"/>
          <c:showSerName val="0"/>
          <c:showPercent val="0"/>
          <c:showBubbleSize val="0"/>
          <c:extLst>
            <c:ext xmlns:c15="http://schemas.microsoft.com/office/drawing/2012/chart" uri="{CE6537A1-D6FC-4f65-9D91-7224C49458BB}"/>
          </c:extLst>
        </c:dLbl>
      </c:pivotFmt>
      <c:pivotFmt>
        <c:idx val="90"/>
        <c:dLbl>
          <c:idx val="0"/>
          <c:showLegendKey val="0"/>
          <c:showVal val="0"/>
          <c:showCatName val="0"/>
          <c:showSerName val="0"/>
          <c:showPercent val="0"/>
          <c:showBubbleSize val="0"/>
          <c:extLst>
            <c:ext xmlns:c15="http://schemas.microsoft.com/office/drawing/2012/chart" uri="{CE6537A1-D6FC-4f65-9D91-7224C49458BB}"/>
          </c:extLst>
        </c:dLbl>
      </c:pivotFmt>
      <c:pivotFmt>
        <c:idx val="91"/>
        <c:dLbl>
          <c:idx val="0"/>
          <c:showLegendKey val="0"/>
          <c:showVal val="0"/>
          <c:showCatName val="0"/>
          <c:showSerName val="0"/>
          <c:showPercent val="0"/>
          <c:showBubbleSize val="0"/>
          <c:extLst>
            <c:ext xmlns:c15="http://schemas.microsoft.com/office/drawing/2012/chart" uri="{CE6537A1-D6FC-4f65-9D91-7224C49458BB}"/>
          </c:extLst>
        </c:dLbl>
      </c:pivotFmt>
      <c:pivotFmt>
        <c:idx val="92"/>
        <c:dLbl>
          <c:idx val="0"/>
          <c:showLegendKey val="0"/>
          <c:showVal val="0"/>
          <c:showCatName val="0"/>
          <c:showSerName val="0"/>
          <c:showPercent val="0"/>
          <c:showBubbleSize val="0"/>
          <c:extLst>
            <c:ext xmlns:c15="http://schemas.microsoft.com/office/drawing/2012/chart" uri="{CE6537A1-D6FC-4f65-9D91-7224C49458BB}"/>
          </c:extLst>
        </c:dLbl>
      </c:pivotFmt>
      <c:pivotFmt>
        <c:idx val="93"/>
        <c:dLbl>
          <c:idx val="0"/>
          <c:showLegendKey val="0"/>
          <c:showVal val="0"/>
          <c:showCatName val="0"/>
          <c:showSerName val="0"/>
          <c:showPercent val="0"/>
          <c:showBubbleSize val="0"/>
          <c:extLst>
            <c:ext xmlns:c15="http://schemas.microsoft.com/office/drawing/2012/chart" uri="{CE6537A1-D6FC-4f65-9D91-7224C49458BB}"/>
          </c:extLst>
        </c:dLbl>
      </c:pivotFmt>
      <c:pivotFmt>
        <c:idx val="94"/>
        <c:dLbl>
          <c:idx val="0"/>
          <c:showLegendKey val="0"/>
          <c:showVal val="0"/>
          <c:showCatName val="0"/>
          <c:showSerName val="0"/>
          <c:showPercent val="0"/>
          <c:showBubbleSize val="0"/>
          <c:extLst>
            <c:ext xmlns:c15="http://schemas.microsoft.com/office/drawing/2012/chart" uri="{CE6537A1-D6FC-4f65-9D91-7224C49458BB}"/>
          </c:extLst>
        </c:dLbl>
      </c:pivotFmt>
      <c:pivotFmt>
        <c:idx val="95"/>
        <c:dLbl>
          <c:idx val="0"/>
          <c:showLegendKey val="0"/>
          <c:showVal val="0"/>
          <c:showCatName val="0"/>
          <c:showSerName val="0"/>
          <c:showPercent val="0"/>
          <c:showBubbleSize val="0"/>
          <c:extLst>
            <c:ext xmlns:c15="http://schemas.microsoft.com/office/drawing/2012/chart" uri="{CE6537A1-D6FC-4f65-9D91-7224C49458BB}"/>
          </c:extLst>
        </c:dLbl>
      </c:pivotFmt>
      <c:pivotFmt>
        <c:idx val="96"/>
        <c:dLbl>
          <c:idx val="0"/>
          <c:showLegendKey val="0"/>
          <c:showVal val="0"/>
          <c:showCatName val="0"/>
          <c:showSerName val="0"/>
          <c:showPercent val="0"/>
          <c:showBubbleSize val="0"/>
          <c:extLst>
            <c:ext xmlns:c15="http://schemas.microsoft.com/office/drawing/2012/chart" uri="{CE6537A1-D6FC-4f65-9D91-7224C49458BB}"/>
          </c:extLst>
        </c:dLbl>
      </c:pivotFmt>
      <c:pivotFmt>
        <c:idx val="97"/>
        <c:dLbl>
          <c:idx val="0"/>
          <c:showLegendKey val="0"/>
          <c:showVal val="0"/>
          <c:showCatName val="0"/>
          <c:showSerName val="0"/>
          <c:showPercent val="0"/>
          <c:showBubbleSize val="0"/>
          <c:extLst>
            <c:ext xmlns:c15="http://schemas.microsoft.com/office/drawing/2012/chart" uri="{CE6537A1-D6FC-4f65-9D91-7224C49458BB}"/>
          </c:extLst>
        </c:dLbl>
      </c:pivotFmt>
      <c:pivotFmt>
        <c:idx val="98"/>
        <c:dLbl>
          <c:idx val="0"/>
          <c:showLegendKey val="0"/>
          <c:showVal val="0"/>
          <c:showCatName val="0"/>
          <c:showSerName val="0"/>
          <c:showPercent val="0"/>
          <c:showBubbleSize val="0"/>
          <c:extLst>
            <c:ext xmlns:c15="http://schemas.microsoft.com/office/drawing/2012/chart" uri="{CE6537A1-D6FC-4f65-9D91-7224C49458BB}"/>
          </c:extLst>
        </c:dLbl>
      </c:pivotFmt>
      <c:pivotFmt>
        <c:idx val="99"/>
        <c:dLbl>
          <c:idx val="0"/>
          <c:showLegendKey val="0"/>
          <c:showVal val="0"/>
          <c:showCatName val="0"/>
          <c:showSerName val="0"/>
          <c:showPercent val="0"/>
          <c:showBubbleSize val="0"/>
          <c:extLst>
            <c:ext xmlns:c15="http://schemas.microsoft.com/office/drawing/2012/chart" uri="{CE6537A1-D6FC-4f65-9D91-7224C49458BB}"/>
          </c:extLst>
        </c:dLbl>
      </c:pivotFmt>
      <c:pivotFmt>
        <c:idx val="100"/>
        <c:dLbl>
          <c:idx val="0"/>
          <c:showLegendKey val="0"/>
          <c:showVal val="0"/>
          <c:showCatName val="0"/>
          <c:showSerName val="0"/>
          <c:showPercent val="0"/>
          <c:showBubbleSize val="0"/>
          <c:extLst>
            <c:ext xmlns:c15="http://schemas.microsoft.com/office/drawing/2012/chart" uri="{CE6537A1-D6FC-4f65-9D91-7224C49458BB}"/>
          </c:extLst>
        </c:dLbl>
      </c:pivotFmt>
      <c:pivotFmt>
        <c:idx val="101"/>
        <c:dLbl>
          <c:idx val="0"/>
          <c:showLegendKey val="0"/>
          <c:showVal val="0"/>
          <c:showCatName val="0"/>
          <c:showSerName val="0"/>
          <c:showPercent val="0"/>
          <c:showBubbleSize val="0"/>
          <c:extLst>
            <c:ext xmlns:c15="http://schemas.microsoft.com/office/drawing/2012/chart" uri="{CE6537A1-D6FC-4f65-9D91-7224C49458BB}"/>
          </c:extLst>
        </c:dLbl>
      </c:pivotFmt>
      <c:pivotFmt>
        <c:idx val="102"/>
        <c:dLbl>
          <c:idx val="0"/>
          <c:showLegendKey val="0"/>
          <c:showVal val="0"/>
          <c:showCatName val="0"/>
          <c:showSerName val="0"/>
          <c:showPercent val="0"/>
          <c:showBubbleSize val="0"/>
          <c:extLst>
            <c:ext xmlns:c15="http://schemas.microsoft.com/office/drawing/2012/chart" uri="{CE6537A1-D6FC-4f65-9D91-7224C49458BB}"/>
          </c:extLst>
        </c:dLbl>
      </c:pivotFmt>
      <c:pivotFmt>
        <c:idx val="103"/>
        <c:dLbl>
          <c:idx val="0"/>
          <c:showLegendKey val="0"/>
          <c:showVal val="0"/>
          <c:showCatName val="0"/>
          <c:showSerName val="0"/>
          <c:showPercent val="0"/>
          <c:showBubbleSize val="0"/>
          <c:extLst>
            <c:ext xmlns:c15="http://schemas.microsoft.com/office/drawing/2012/chart" uri="{CE6537A1-D6FC-4f65-9D91-7224C49458BB}"/>
          </c:extLst>
        </c:dLbl>
      </c:pivotFmt>
      <c:pivotFmt>
        <c:idx val="104"/>
        <c:dLbl>
          <c:idx val="0"/>
          <c:showLegendKey val="0"/>
          <c:showVal val="0"/>
          <c:showCatName val="0"/>
          <c:showSerName val="0"/>
          <c:showPercent val="0"/>
          <c:showBubbleSize val="0"/>
          <c:extLst>
            <c:ext xmlns:c15="http://schemas.microsoft.com/office/drawing/2012/chart" uri="{CE6537A1-D6FC-4f65-9D91-7224C49458BB}"/>
          </c:extLst>
        </c:dLbl>
      </c:pivotFmt>
      <c:pivotFmt>
        <c:idx val="105"/>
        <c:dLbl>
          <c:idx val="0"/>
          <c:showLegendKey val="0"/>
          <c:showVal val="0"/>
          <c:showCatName val="0"/>
          <c:showSerName val="0"/>
          <c:showPercent val="0"/>
          <c:showBubbleSize val="0"/>
          <c:extLst>
            <c:ext xmlns:c15="http://schemas.microsoft.com/office/drawing/2012/chart" uri="{CE6537A1-D6FC-4f65-9D91-7224C49458BB}"/>
          </c:extLst>
        </c:dLbl>
      </c:pivotFmt>
      <c:pivotFmt>
        <c:idx val="106"/>
        <c:dLbl>
          <c:idx val="0"/>
          <c:showLegendKey val="0"/>
          <c:showVal val="0"/>
          <c:showCatName val="0"/>
          <c:showSerName val="0"/>
          <c:showPercent val="0"/>
          <c:showBubbleSize val="0"/>
          <c:extLst>
            <c:ext xmlns:c15="http://schemas.microsoft.com/office/drawing/2012/chart" uri="{CE6537A1-D6FC-4f65-9D91-7224C49458BB}"/>
          </c:extLst>
        </c:dLbl>
      </c:pivotFmt>
      <c:pivotFmt>
        <c:idx val="107"/>
        <c:dLbl>
          <c:idx val="0"/>
          <c:showLegendKey val="0"/>
          <c:showVal val="0"/>
          <c:showCatName val="0"/>
          <c:showSerName val="0"/>
          <c:showPercent val="0"/>
          <c:showBubbleSize val="0"/>
          <c:extLst>
            <c:ext xmlns:c15="http://schemas.microsoft.com/office/drawing/2012/chart" uri="{CE6537A1-D6FC-4f65-9D91-7224C49458BB}"/>
          </c:extLst>
        </c:dLbl>
      </c:pivotFmt>
      <c:pivotFmt>
        <c:idx val="108"/>
        <c:dLbl>
          <c:idx val="0"/>
          <c:showLegendKey val="0"/>
          <c:showVal val="0"/>
          <c:showCatName val="0"/>
          <c:showSerName val="0"/>
          <c:showPercent val="0"/>
          <c:showBubbleSize val="0"/>
          <c:extLst>
            <c:ext xmlns:c15="http://schemas.microsoft.com/office/drawing/2012/chart" uri="{CE6537A1-D6FC-4f65-9D91-7224C49458BB}"/>
          </c:extLst>
        </c:dLbl>
      </c:pivotFmt>
      <c:pivotFmt>
        <c:idx val="109"/>
        <c:dLbl>
          <c:idx val="0"/>
          <c:showLegendKey val="0"/>
          <c:showVal val="0"/>
          <c:showCatName val="0"/>
          <c:showSerName val="0"/>
          <c:showPercent val="0"/>
          <c:showBubbleSize val="0"/>
          <c:extLst>
            <c:ext xmlns:c15="http://schemas.microsoft.com/office/drawing/2012/chart" uri="{CE6537A1-D6FC-4f65-9D91-7224C49458BB}"/>
          </c:extLst>
        </c:dLbl>
      </c:pivotFmt>
      <c:pivotFmt>
        <c:idx val="110"/>
        <c:dLbl>
          <c:idx val="0"/>
          <c:showLegendKey val="0"/>
          <c:showVal val="0"/>
          <c:showCatName val="0"/>
          <c:showSerName val="0"/>
          <c:showPercent val="0"/>
          <c:showBubbleSize val="0"/>
          <c:extLst>
            <c:ext xmlns:c15="http://schemas.microsoft.com/office/drawing/2012/chart" uri="{CE6537A1-D6FC-4f65-9D91-7224C49458BB}"/>
          </c:extLst>
        </c:dLbl>
      </c:pivotFmt>
      <c:pivotFmt>
        <c:idx val="111"/>
        <c:dLbl>
          <c:idx val="0"/>
          <c:showLegendKey val="0"/>
          <c:showVal val="0"/>
          <c:showCatName val="0"/>
          <c:showSerName val="0"/>
          <c:showPercent val="0"/>
          <c:showBubbleSize val="0"/>
          <c:extLst>
            <c:ext xmlns:c15="http://schemas.microsoft.com/office/drawing/2012/chart" uri="{CE6537A1-D6FC-4f65-9D91-7224C49458BB}"/>
          </c:extLst>
        </c:dLbl>
      </c:pivotFmt>
      <c:pivotFmt>
        <c:idx val="112"/>
        <c:dLbl>
          <c:idx val="0"/>
          <c:showLegendKey val="0"/>
          <c:showVal val="0"/>
          <c:showCatName val="0"/>
          <c:showSerName val="0"/>
          <c:showPercent val="0"/>
          <c:showBubbleSize val="0"/>
          <c:extLst>
            <c:ext xmlns:c15="http://schemas.microsoft.com/office/drawing/2012/chart" uri="{CE6537A1-D6FC-4f65-9D91-7224C49458BB}"/>
          </c:extLst>
        </c:dLbl>
      </c:pivotFmt>
      <c:pivotFmt>
        <c:idx val="113"/>
        <c:dLbl>
          <c:idx val="0"/>
          <c:showLegendKey val="0"/>
          <c:showVal val="0"/>
          <c:showCatName val="0"/>
          <c:showSerName val="0"/>
          <c:showPercent val="0"/>
          <c:showBubbleSize val="0"/>
          <c:extLst>
            <c:ext xmlns:c15="http://schemas.microsoft.com/office/drawing/2012/chart" uri="{CE6537A1-D6FC-4f65-9D91-7224C49458BB}"/>
          </c:extLst>
        </c:dLbl>
      </c:pivotFmt>
      <c:pivotFmt>
        <c:idx val="114"/>
        <c:dLbl>
          <c:idx val="0"/>
          <c:showLegendKey val="0"/>
          <c:showVal val="0"/>
          <c:showCatName val="0"/>
          <c:showSerName val="0"/>
          <c:showPercent val="0"/>
          <c:showBubbleSize val="0"/>
          <c:extLst>
            <c:ext xmlns:c15="http://schemas.microsoft.com/office/drawing/2012/chart" uri="{CE6537A1-D6FC-4f65-9D91-7224C49458BB}"/>
          </c:extLst>
        </c:dLbl>
      </c:pivotFmt>
      <c:pivotFmt>
        <c:idx val="115"/>
        <c:dLbl>
          <c:idx val="0"/>
          <c:showLegendKey val="0"/>
          <c:showVal val="0"/>
          <c:showCatName val="0"/>
          <c:showSerName val="0"/>
          <c:showPercent val="0"/>
          <c:showBubbleSize val="0"/>
          <c:extLst>
            <c:ext xmlns:c15="http://schemas.microsoft.com/office/drawing/2012/chart" uri="{CE6537A1-D6FC-4f65-9D91-7224C49458BB}"/>
          </c:extLst>
        </c:dLbl>
      </c:pivotFmt>
      <c:pivotFmt>
        <c:idx val="116"/>
        <c:dLbl>
          <c:idx val="0"/>
          <c:showLegendKey val="0"/>
          <c:showVal val="0"/>
          <c:showCatName val="0"/>
          <c:showSerName val="0"/>
          <c:showPercent val="0"/>
          <c:showBubbleSize val="0"/>
          <c:extLst>
            <c:ext xmlns:c15="http://schemas.microsoft.com/office/drawing/2012/chart" uri="{CE6537A1-D6FC-4f65-9D91-7224C49458BB}"/>
          </c:extLst>
        </c:dLbl>
      </c:pivotFmt>
      <c:pivotFmt>
        <c:idx val="117"/>
        <c:dLbl>
          <c:idx val="0"/>
          <c:showLegendKey val="0"/>
          <c:showVal val="0"/>
          <c:showCatName val="0"/>
          <c:showSerName val="0"/>
          <c:showPercent val="0"/>
          <c:showBubbleSize val="0"/>
          <c:extLst>
            <c:ext xmlns:c15="http://schemas.microsoft.com/office/drawing/2012/chart" uri="{CE6537A1-D6FC-4f65-9D91-7224C49458BB}"/>
          </c:extLst>
        </c:dLbl>
      </c:pivotFmt>
      <c:pivotFmt>
        <c:idx val="118"/>
        <c:dLbl>
          <c:idx val="0"/>
          <c:showLegendKey val="0"/>
          <c:showVal val="0"/>
          <c:showCatName val="0"/>
          <c:showSerName val="0"/>
          <c:showPercent val="0"/>
          <c:showBubbleSize val="0"/>
          <c:extLst>
            <c:ext xmlns:c15="http://schemas.microsoft.com/office/drawing/2012/chart" uri="{CE6537A1-D6FC-4f65-9D91-7224C49458BB}"/>
          </c:extLst>
        </c:dLbl>
      </c:pivotFmt>
      <c:pivotFmt>
        <c:idx val="119"/>
        <c:dLbl>
          <c:idx val="0"/>
          <c:showLegendKey val="0"/>
          <c:showVal val="0"/>
          <c:showCatName val="0"/>
          <c:showSerName val="0"/>
          <c:showPercent val="0"/>
          <c:showBubbleSize val="0"/>
          <c:extLst>
            <c:ext xmlns:c15="http://schemas.microsoft.com/office/drawing/2012/chart" uri="{CE6537A1-D6FC-4f65-9D91-7224C49458BB}"/>
          </c:extLst>
        </c:dLbl>
      </c:pivotFmt>
      <c:pivotFmt>
        <c:idx val="120"/>
        <c:dLbl>
          <c:idx val="0"/>
          <c:showLegendKey val="0"/>
          <c:showVal val="0"/>
          <c:showCatName val="0"/>
          <c:showSerName val="0"/>
          <c:showPercent val="0"/>
          <c:showBubbleSize val="0"/>
          <c:extLst>
            <c:ext xmlns:c15="http://schemas.microsoft.com/office/drawing/2012/chart" uri="{CE6537A1-D6FC-4f65-9D91-7224C49458BB}"/>
          </c:extLst>
        </c:dLbl>
      </c:pivotFmt>
      <c:pivotFmt>
        <c:idx val="121"/>
        <c:dLbl>
          <c:idx val="0"/>
          <c:showLegendKey val="0"/>
          <c:showVal val="0"/>
          <c:showCatName val="0"/>
          <c:showSerName val="0"/>
          <c:showPercent val="0"/>
          <c:showBubbleSize val="0"/>
          <c:extLst>
            <c:ext xmlns:c15="http://schemas.microsoft.com/office/drawing/2012/chart" uri="{CE6537A1-D6FC-4f65-9D91-7224C49458BB}"/>
          </c:extLst>
        </c:dLbl>
      </c:pivotFmt>
      <c:pivotFmt>
        <c:idx val="122"/>
        <c:dLbl>
          <c:idx val="0"/>
          <c:showLegendKey val="0"/>
          <c:showVal val="0"/>
          <c:showCatName val="0"/>
          <c:showSerName val="0"/>
          <c:showPercent val="0"/>
          <c:showBubbleSize val="0"/>
          <c:extLst>
            <c:ext xmlns:c15="http://schemas.microsoft.com/office/drawing/2012/chart" uri="{CE6537A1-D6FC-4f65-9D91-7224C49458BB}"/>
          </c:extLst>
        </c:dLbl>
      </c:pivotFmt>
      <c:pivotFmt>
        <c:idx val="123"/>
        <c:dLbl>
          <c:idx val="0"/>
          <c:showLegendKey val="0"/>
          <c:showVal val="0"/>
          <c:showCatName val="0"/>
          <c:showSerName val="0"/>
          <c:showPercent val="0"/>
          <c:showBubbleSize val="0"/>
          <c:extLst>
            <c:ext xmlns:c15="http://schemas.microsoft.com/office/drawing/2012/chart" uri="{CE6537A1-D6FC-4f65-9D91-7224C49458BB}"/>
          </c:extLst>
        </c:dLbl>
      </c:pivotFmt>
      <c:pivotFmt>
        <c:idx val="124"/>
        <c:dLbl>
          <c:idx val="0"/>
          <c:showLegendKey val="0"/>
          <c:showVal val="0"/>
          <c:showCatName val="0"/>
          <c:showSerName val="0"/>
          <c:showPercent val="0"/>
          <c:showBubbleSize val="0"/>
          <c:extLst>
            <c:ext xmlns:c15="http://schemas.microsoft.com/office/drawing/2012/chart" uri="{CE6537A1-D6FC-4f65-9D91-7224C49458BB}"/>
          </c:extLst>
        </c:dLbl>
      </c:pivotFmt>
      <c:pivotFmt>
        <c:idx val="125"/>
        <c:dLbl>
          <c:idx val="0"/>
          <c:showLegendKey val="0"/>
          <c:showVal val="0"/>
          <c:showCatName val="0"/>
          <c:showSerName val="0"/>
          <c:showPercent val="0"/>
          <c:showBubbleSize val="0"/>
          <c:extLst>
            <c:ext xmlns:c15="http://schemas.microsoft.com/office/drawing/2012/chart" uri="{CE6537A1-D6FC-4f65-9D91-7224C49458BB}"/>
          </c:extLst>
        </c:dLbl>
      </c:pivotFmt>
      <c:pivotFmt>
        <c:idx val="126"/>
        <c:dLbl>
          <c:idx val="0"/>
          <c:showLegendKey val="0"/>
          <c:showVal val="0"/>
          <c:showCatName val="0"/>
          <c:showSerName val="0"/>
          <c:showPercent val="0"/>
          <c:showBubbleSize val="0"/>
          <c:extLst>
            <c:ext xmlns:c15="http://schemas.microsoft.com/office/drawing/2012/chart" uri="{CE6537A1-D6FC-4f65-9D91-7224C49458BB}"/>
          </c:extLst>
        </c:dLbl>
      </c:pivotFmt>
      <c:pivotFmt>
        <c:idx val="127"/>
        <c:dLbl>
          <c:idx val="0"/>
          <c:showLegendKey val="0"/>
          <c:showVal val="0"/>
          <c:showCatName val="0"/>
          <c:showSerName val="0"/>
          <c:showPercent val="0"/>
          <c:showBubbleSize val="0"/>
          <c:extLst>
            <c:ext xmlns:c15="http://schemas.microsoft.com/office/drawing/2012/chart" uri="{CE6537A1-D6FC-4f65-9D91-7224C49458BB}"/>
          </c:extLst>
        </c:dLbl>
      </c:pivotFmt>
      <c:pivotFmt>
        <c:idx val="12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Sheet6!$B$5:$B$6</c:f>
              <c:strCache>
                <c:ptCount val="1"/>
                <c:pt idx="0">
                  <c:v>Total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Sheet6!$A$7:$A$16</c:f>
              <c:strCache>
                <c:ptCount val="9"/>
                <c:pt idx="0">
                  <c:v>Krispy Kreme</c:v>
                </c:pt>
                <c:pt idx="1">
                  <c:v>Hotdog express</c:v>
                </c:pt>
                <c:pt idx="2">
                  <c:v>SubWay</c:v>
                </c:pt>
                <c:pt idx="3">
                  <c:v>PAO</c:v>
                </c:pt>
                <c:pt idx="4">
                  <c:v>Zaater &amp; Zeit</c:v>
                </c:pt>
                <c:pt idx="5">
                  <c:v>Dancing Goat</c:v>
                </c:pt>
                <c:pt idx="6">
                  <c:v>Takosan</c:v>
                </c:pt>
                <c:pt idx="7">
                  <c:v>Qedra</c:v>
                </c:pt>
                <c:pt idx="8">
                  <c:v>BRGR</c:v>
                </c:pt>
              </c:strCache>
            </c:strRef>
          </c:cat>
          <c:val>
            <c:numRef>
              <c:f>Sheet6!$B$7:$B$16</c:f>
              <c:numCache>
                <c:formatCode>_(* #,##0_);_(* \(#,##0\);_(* "-"??_);_(@_)</c:formatCode>
                <c:ptCount val="9"/>
                <c:pt idx="0">
                  <c:v>0</c:v>
                </c:pt>
                <c:pt idx="1">
                  <c:v>447557.28070175438</c:v>
                </c:pt>
                <c:pt idx="2">
                  <c:v>3306205.18</c:v>
                </c:pt>
                <c:pt idx="3">
                  <c:v>4044931.8</c:v>
                </c:pt>
                <c:pt idx="4">
                  <c:v>4534674.2300000004</c:v>
                </c:pt>
                <c:pt idx="5">
                  <c:v>7873755.669999999</c:v>
                </c:pt>
                <c:pt idx="6">
                  <c:v>8736415.5700000003</c:v>
                </c:pt>
                <c:pt idx="7">
                  <c:v>9517807.0899999999</c:v>
                </c:pt>
                <c:pt idx="8">
                  <c:v>27309247</c:v>
                </c:pt>
              </c:numCache>
            </c:numRef>
          </c:val>
          <c:extLst>
            <c:ext xmlns:c16="http://schemas.microsoft.com/office/drawing/2014/chart" uri="{C3380CC4-5D6E-409C-BE32-E72D297353CC}">
              <c16:uniqueId val="{00000000-6DE5-4F20-BFEF-CB5C7DB30666}"/>
            </c:ext>
          </c:extLst>
        </c:ser>
        <c:dLbls>
          <c:dLblPos val="outEnd"/>
          <c:showLegendKey val="0"/>
          <c:showVal val="1"/>
          <c:showCatName val="0"/>
          <c:showSerName val="0"/>
          <c:showPercent val="0"/>
          <c:showBubbleSize val="0"/>
        </c:dLbls>
        <c:gapWidth val="115"/>
        <c:overlap val="-20"/>
        <c:axId val="804871103"/>
        <c:axId val="804871583"/>
      </c:barChart>
      <c:catAx>
        <c:axId val="804871103"/>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804871583"/>
        <c:crosses val="autoZero"/>
        <c:auto val="1"/>
        <c:lblAlgn val="ctr"/>
        <c:lblOffset val="100"/>
        <c:noMultiLvlLbl val="0"/>
      </c:catAx>
      <c:valAx>
        <c:axId val="804871583"/>
        <c:scaling>
          <c:orientation val="minMax"/>
        </c:scaling>
        <c:delete val="0"/>
        <c:axPos val="b"/>
        <c:majorGridlines>
          <c:spPr>
            <a:ln w="9525" cap="flat" cmpd="sng" algn="ctr">
              <a:solidFill>
                <a:schemeClr val="lt1">
                  <a:lumMod val="95000"/>
                  <a:alpha val="10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80487110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[Trucks performance Report 020226.xlsx]Sheet6!PivotTable1</c:name>
    <c:fmtId val="0"/>
  </c:pivotSource>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2025 Total Renenue (Rent+TOR)</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ivotFmts>
      <c:pivotFmt>
        <c:idx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Sheet6!$F$25</c:f>
              <c:strCache>
                <c:ptCount val="1"/>
                <c:pt idx="0">
                  <c:v>Total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Sheet6!$E$26:$E$35</c:f>
              <c:strCache>
                <c:ptCount val="9"/>
                <c:pt idx="0">
                  <c:v>Krispy Kreme</c:v>
                </c:pt>
                <c:pt idx="1">
                  <c:v>Hotdog express</c:v>
                </c:pt>
                <c:pt idx="2">
                  <c:v>Zaater &amp; Zeit</c:v>
                </c:pt>
                <c:pt idx="3">
                  <c:v>PAO</c:v>
                </c:pt>
                <c:pt idx="4">
                  <c:v>SubWay</c:v>
                </c:pt>
                <c:pt idx="5">
                  <c:v>Qedra</c:v>
                </c:pt>
                <c:pt idx="6">
                  <c:v>Dancing Goat</c:v>
                </c:pt>
                <c:pt idx="7">
                  <c:v>Takosan</c:v>
                </c:pt>
                <c:pt idx="8">
                  <c:v>BRGR</c:v>
                </c:pt>
              </c:strCache>
            </c:strRef>
          </c:cat>
          <c:val>
            <c:numRef>
              <c:f>Sheet6!$F$26:$F$35</c:f>
              <c:numCache>
                <c:formatCode>#,##0</c:formatCode>
                <c:ptCount val="9"/>
                <c:pt idx="1">
                  <c:v>400000</c:v>
                </c:pt>
                <c:pt idx="2">
                  <c:v>432028.87319999997</c:v>
                </c:pt>
                <c:pt idx="3">
                  <c:v>499006.576</c:v>
                </c:pt>
                <c:pt idx="4">
                  <c:v>555320.16800000006</c:v>
                </c:pt>
                <c:pt idx="5">
                  <c:v>813299.12719999999</c:v>
                </c:pt>
                <c:pt idx="6">
                  <c:v>954433.28039999993</c:v>
                </c:pt>
                <c:pt idx="7">
                  <c:v>1063353.5984</c:v>
                </c:pt>
                <c:pt idx="8">
                  <c:v>2184739.7599999998</c:v>
                </c:pt>
              </c:numCache>
            </c:numRef>
          </c:val>
          <c:extLst>
            <c:ext xmlns:c16="http://schemas.microsoft.com/office/drawing/2014/chart" uri="{C3380CC4-5D6E-409C-BE32-E72D297353CC}">
              <c16:uniqueId val="{00000000-6F9D-4D9A-BC19-EE4C5F7CE7A1}"/>
            </c:ext>
          </c:extLst>
        </c:ser>
        <c:dLbls>
          <c:dLblPos val="outEnd"/>
          <c:showLegendKey val="0"/>
          <c:showVal val="1"/>
          <c:showCatName val="0"/>
          <c:showSerName val="0"/>
          <c:showPercent val="0"/>
          <c:showBubbleSize val="0"/>
        </c:dLbls>
        <c:gapWidth val="115"/>
        <c:overlap val="-20"/>
        <c:axId val="2036250223"/>
        <c:axId val="2036262223"/>
      </c:barChart>
      <c:catAx>
        <c:axId val="2036250223"/>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6262223"/>
        <c:crosses val="autoZero"/>
        <c:auto val="1"/>
        <c:lblAlgn val="ctr"/>
        <c:lblOffset val="100"/>
        <c:noMultiLvlLbl val="0"/>
      </c:catAx>
      <c:valAx>
        <c:axId val="2036262223"/>
        <c:scaling>
          <c:orientation val="minMax"/>
        </c:scaling>
        <c:delete val="0"/>
        <c:axPos val="b"/>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625022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[Trucks performance Report 020226.xlsx]Sheet6!PivotTable2</c:name>
    <c:fmtId val="0"/>
  </c:pivotSource>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Contract terms</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ivotFmts>
      <c:pivotFmt>
        <c:idx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Sheet6!$G$44</c:f>
              <c:strCache>
                <c:ptCount val="1"/>
                <c:pt idx="0">
                  <c:v>Max of Minimum rent</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Sheet6!$F$45:$F$54</c:f>
              <c:strCache>
                <c:ptCount val="9"/>
                <c:pt idx="0">
                  <c:v>Dancing Goat</c:v>
                </c:pt>
                <c:pt idx="1">
                  <c:v>SubWay</c:v>
                </c:pt>
                <c:pt idx="2">
                  <c:v>Takosan</c:v>
                </c:pt>
                <c:pt idx="3">
                  <c:v>PAO</c:v>
                </c:pt>
                <c:pt idx="4">
                  <c:v>Zaater &amp; Zeit</c:v>
                </c:pt>
                <c:pt idx="5">
                  <c:v>BRGR</c:v>
                </c:pt>
                <c:pt idx="6">
                  <c:v>Hotdog express</c:v>
                </c:pt>
                <c:pt idx="7">
                  <c:v>Qedra</c:v>
                </c:pt>
                <c:pt idx="8">
                  <c:v>Krispy Kreme</c:v>
                </c:pt>
              </c:strCache>
            </c:strRef>
          </c:cat>
          <c:val>
            <c:numRef>
              <c:f>Sheet6!$G$45:$G$54</c:f>
              <c:numCache>
                <c:formatCode>_(* #,##0.00_);_(* \(#,##0.00\);_(* "-"??_);_(@_)</c:formatCode>
                <c:ptCount val="9"/>
                <c:pt idx="0">
                  <c:v>44000</c:v>
                </c:pt>
                <c:pt idx="1">
                  <c:v>46000</c:v>
                </c:pt>
                <c:pt idx="2">
                  <c:v>50000</c:v>
                </c:pt>
                <c:pt idx="3">
                  <c:v>50000</c:v>
                </c:pt>
                <c:pt idx="4">
                  <c:v>50000</c:v>
                </c:pt>
                <c:pt idx="5">
                  <c:v>50000</c:v>
                </c:pt>
                <c:pt idx="6">
                  <c:v>50000</c:v>
                </c:pt>
                <c:pt idx="7">
                  <c:v>50000</c:v>
                </c:pt>
                <c:pt idx="8">
                  <c:v>50000</c:v>
                </c:pt>
              </c:numCache>
            </c:numRef>
          </c:val>
          <c:extLst>
            <c:ext xmlns:c16="http://schemas.microsoft.com/office/drawing/2014/chart" uri="{C3380CC4-5D6E-409C-BE32-E72D297353CC}">
              <c16:uniqueId val="{00000008-239A-4BA0-B6DE-98713DEECEED}"/>
            </c:ext>
          </c:extLst>
        </c:ser>
        <c:ser>
          <c:idx val="1"/>
          <c:order val="1"/>
          <c:tx>
            <c:strRef>
              <c:f>Sheet6!$H$44</c:f>
              <c:strCache>
                <c:ptCount val="1"/>
                <c:pt idx="0">
                  <c:v>Max of RS %</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Sheet6!$F$45:$F$54</c:f>
              <c:strCache>
                <c:ptCount val="9"/>
                <c:pt idx="0">
                  <c:v>Dancing Goat</c:v>
                </c:pt>
                <c:pt idx="1">
                  <c:v>SubWay</c:v>
                </c:pt>
                <c:pt idx="2">
                  <c:v>Takosan</c:v>
                </c:pt>
                <c:pt idx="3">
                  <c:v>PAO</c:v>
                </c:pt>
                <c:pt idx="4">
                  <c:v>Zaater &amp; Zeit</c:v>
                </c:pt>
                <c:pt idx="5">
                  <c:v>BRGR</c:v>
                </c:pt>
                <c:pt idx="6">
                  <c:v>Hotdog express</c:v>
                </c:pt>
                <c:pt idx="7">
                  <c:v>Qedra</c:v>
                </c:pt>
                <c:pt idx="8">
                  <c:v>Krispy Kreme</c:v>
                </c:pt>
              </c:strCache>
            </c:strRef>
          </c:cat>
          <c:val>
            <c:numRef>
              <c:f>Sheet6!$H$45:$H$54</c:f>
              <c:numCache>
                <c:formatCode>0%</c:formatCode>
                <c:ptCount val="9"/>
                <c:pt idx="0">
                  <c:v>0.12</c:v>
                </c:pt>
                <c:pt idx="1">
                  <c:v>0.12</c:v>
                </c:pt>
                <c:pt idx="2">
                  <c:v>0.12</c:v>
                </c:pt>
                <c:pt idx="3">
                  <c:v>0.12</c:v>
                </c:pt>
                <c:pt idx="4">
                  <c:v>0.1</c:v>
                </c:pt>
                <c:pt idx="5">
                  <c:v>0.08</c:v>
                </c:pt>
                <c:pt idx="6">
                  <c:v>0.12</c:v>
                </c:pt>
                <c:pt idx="7">
                  <c:v>0.1</c:v>
                </c:pt>
                <c:pt idx="8">
                  <c:v>0.12</c:v>
                </c:pt>
              </c:numCache>
            </c:numRef>
          </c:val>
          <c:extLst>
            <c:ext xmlns:c16="http://schemas.microsoft.com/office/drawing/2014/chart" uri="{C3380CC4-5D6E-409C-BE32-E72D297353CC}">
              <c16:uniqueId val="{00000009-239A-4BA0-B6DE-98713DEECEED}"/>
            </c:ext>
          </c:extLst>
        </c:ser>
        <c:dLbls>
          <c:dLblPos val="outEnd"/>
          <c:showLegendKey val="0"/>
          <c:showVal val="1"/>
          <c:showCatName val="0"/>
          <c:showSerName val="0"/>
          <c:showPercent val="0"/>
          <c:showBubbleSize val="0"/>
        </c:dLbls>
        <c:gapWidth val="115"/>
        <c:overlap val="-20"/>
        <c:axId val="2036161423"/>
        <c:axId val="2036158063"/>
      </c:barChart>
      <c:catAx>
        <c:axId val="2036161423"/>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6158063"/>
        <c:crosses val="autoZero"/>
        <c:auto val="1"/>
        <c:lblAlgn val="ctr"/>
        <c:lblOffset val="100"/>
        <c:noMultiLvlLbl val="0"/>
      </c:catAx>
      <c:valAx>
        <c:axId val="2036158063"/>
        <c:scaling>
          <c:orientation val="minMax"/>
        </c:scaling>
        <c:delete val="0"/>
        <c:axPos val="b"/>
        <c:majorGridlines>
          <c:spPr>
            <a:ln w="9525" cap="flat" cmpd="sng" algn="ctr">
              <a:solidFill>
                <a:schemeClr val="lt1">
                  <a:lumMod val="95000"/>
                  <a:alpha val="10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616142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sVisible val="1"/>
      </c14:pivotOptions>
    </c:ext>
    <c:ext xmlns:c16="http://schemas.microsoft.com/office/drawing/2014/chart" uri="{E28EC0CA-F0BB-4C9C-879D-F8772B89E7AC}">
      <c16:pivotOptions16>
        <c16:showExpandCollapseFieldButtons val="1"/>
      </c16:pivotOptions16>
    </c:ext>
  </c:extLst>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[Trucks performance Report 020226.xlsx]Sheet6!PivotTable4</c:name>
    <c:fmtId val="0"/>
  </c:pivotSource>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Average of Ticket price</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ivotFmts>
      <c:pivotFmt>
        <c:idx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Sheet6!$H$63</c:f>
              <c:strCache>
                <c:ptCount val="1"/>
                <c:pt idx="0">
                  <c:v>Total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Sheet6!$G$64:$G$73</c:f>
              <c:strCache>
                <c:ptCount val="9"/>
                <c:pt idx="0">
                  <c:v>Krispy Kreme</c:v>
                </c:pt>
                <c:pt idx="1">
                  <c:v>SubWay</c:v>
                </c:pt>
                <c:pt idx="2">
                  <c:v>Zaater &amp; Zeit</c:v>
                </c:pt>
                <c:pt idx="3">
                  <c:v>Hotdog express</c:v>
                </c:pt>
                <c:pt idx="4">
                  <c:v>PAO</c:v>
                </c:pt>
                <c:pt idx="5">
                  <c:v>Qedra</c:v>
                </c:pt>
                <c:pt idx="6">
                  <c:v>Dancing Goat</c:v>
                </c:pt>
                <c:pt idx="7">
                  <c:v>Takosan</c:v>
                </c:pt>
                <c:pt idx="8">
                  <c:v>BRGR</c:v>
                </c:pt>
              </c:strCache>
            </c:strRef>
          </c:cat>
          <c:val>
            <c:numRef>
              <c:f>Sheet6!$H$64:$H$73</c:f>
              <c:numCache>
                <c:formatCode>_(* #,##0_);_(* \(#,##0\);_(* "-"??_);_(@_)</c:formatCode>
                <c:ptCount val="9"/>
                <c:pt idx="1">
                  <c:v>46276.68066666666</c:v>
                </c:pt>
                <c:pt idx="2">
                  <c:v>48003.208133333334</c:v>
                </c:pt>
                <c:pt idx="3">
                  <c:v>50000</c:v>
                </c:pt>
                <c:pt idx="4">
                  <c:v>55445.175111111123</c:v>
                </c:pt>
                <c:pt idx="5">
                  <c:v>67774.927266666666</c:v>
                </c:pt>
                <c:pt idx="6">
                  <c:v>79536.106699999989</c:v>
                </c:pt>
                <c:pt idx="7">
                  <c:v>88612.799866666668</c:v>
                </c:pt>
                <c:pt idx="8">
                  <c:v>182061.6466666667</c:v>
                </c:pt>
              </c:numCache>
            </c:numRef>
          </c:val>
          <c:extLst>
            <c:ext xmlns:c16="http://schemas.microsoft.com/office/drawing/2014/chart" uri="{C3380CC4-5D6E-409C-BE32-E72D297353CC}">
              <c16:uniqueId val="{00000002-9DE6-4CE4-B352-35BBC7CE4E01}"/>
            </c:ext>
          </c:extLst>
        </c:ser>
        <c:dLbls>
          <c:dLblPos val="outEnd"/>
          <c:showLegendKey val="0"/>
          <c:showVal val="1"/>
          <c:showCatName val="0"/>
          <c:showSerName val="0"/>
          <c:showPercent val="0"/>
          <c:showBubbleSize val="0"/>
        </c:dLbls>
        <c:gapWidth val="115"/>
        <c:overlap val="-20"/>
        <c:axId val="162786480"/>
        <c:axId val="162786960"/>
      </c:barChart>
      <c:catAx>
        <c:axId val="162786480"/>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62786960"/>
        <c:crosses val="autoZero"/>
        <c:auto val="1"/>
        <c:lblAlgn val="ctr"/>
        <c:lblOffset val="100"/>
        <c:noMultiLvlLbl val="0"/>
      </c:catAx>
      <c:valAx>
        <c:axId val="162786960"/>
        <c:scaling>
          <c:orientation val="minMax"/>
        </c:scaling>
        <c:delete val="0"/>
        <c:axPos val="b"/>
        <c:majorGridlines>
          <c:spPr>
            <a:ln w="9525" cap="flat" cmpd="sng" algn="ctr">
              <a:solidFill>
                <a:schemeClr val="lt1">
                  <a:lumMod val="95000"/>
                  <a:alpha val="10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627864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[Trucks performance Report 020226.xlsx]Sheet6!PivotTable1</c:name>
    <c:fmtId val="5"/>
  </c:pivotSource>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sz="1600" b="1" i="0" u="none" strike="noStrike" kern="1200" spc="100" baseline="0">
                <a:solidFill>
                  <a:sysClr val="window" lastClr="FFFFFF">
                    <a:lumMod val="95000"/>
                  </a:sysClr>
                </a:solidFill>
                <a:effectLst>
                  <a:outerShdw blurRad="50800" dist="38100" dir="5400000" algn="t" rotWithShape="0">
                    <a:prstClr val="black">
                      <a:alpha val="40000"/>
                    </a:prstClr>
                  </a:outerShdw>
                </a:effectLst>
              </a:rPr>
              <a:t>Sodic Renenue (Rent+TOR)</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ivotFmts>
      <c:pivotFmt>
        <c:idx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diamond"/>
          <c:size val="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a:outerShdw blurRad="57150" dist="19050" dir="5400000" algn="ctr" rotWithShape="0">
                <a:srgbClr val="000000">
                  <a:alpha val="63000"/>
                </a:srgbClr>
              </a:outerShd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FF0000"/>
          </a:solidFill>
          <a:ln>
            <a:noFill/>
          </a:ln>
          <a:effectLst>
            <a:outerShdw blurRad="57150" dist="19050" dir="5400000" algn="ctr" rotWithShape="0">
              <a:srgbClr val="000000">
                <a:alpha val="63000"/>
              </a:srgbClr>
            </a:outerShdw>
          </a:effectLst>
        </c:spPr>
      </c:pivotFmt>
      <c:pivotFmt>
        <c:idx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Sheet6!$F$25</c:f>
              <c:strCache>
                <c:ptCount val="1"/>
                <c:pt idx="0">
                  <c:v>Total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Sheet6!$E$26:$E$35</c:f>
              <c:strCache>
                <c:ptCount val="9"/>
                <c:pt idx="0">
                  <c:v>Krispy Kreme</c:v>
                </c:pt>
                <c:pt idx="1">
                  <c:v>Hotdog express</c:v>
                </c:pt>
                <c:pt idx="2">
                  <c:v>Zaater &amp; Zeit</c:v>
                </c:pt>
                <c:pt idx="3">
                  <c:v>PAO</c:v>
                </c:pt>
                <c:pt idx="4">
                  <c:v>SubWay</c:v>
                </c:pt>
                <c:pt idx="5">
                  <c:v>Qedra</c:v>
                </c:pt>
                <c:pt idx="6">
                  <c:v>Dancing Goat</c:v>
                </c:pt>
                <c:pt idx="7">
                  <c:v>Takosan</c:v>
                </c:pt>
                <c:pt idx="8">
                  <c:v>BRGR</c:v>
                </c:pt>
              </c:strCache>
            </c:strRef>
          </c:cat>
          <c:val>
            <c:numRef>
              <c:f>Sheet6!$F$26:$F$35</c:f>
              <c:numCache>
                <c:formatCode>#,##0</c:formatCode>
                <c:ptCount val="9"/>
                <c:pt idx="1">
                  <c:v>400000</c:v>
                </c:pt>
                <c:pt idx="2">
                  <c:v>432028.87319999997</c:v>
                </c:pt>
                <c:pt idx="3">
                  <c:v>499006.576</c:v>
                </c:pt>
                <c:pt idx="4">
                  <c:v>555320.16800000006</c:v>
                </c:pt>
                <c:pt idx="5">
                  <c:v>813299.12719999999</c:v>
                </c:pt>
                <c:pt idx="6">
                  <c:v>954433.28039999993</c:v>
                </c:pt>
                <c:pt idx="7">
                  <c:v>1063353.5984</c:v>
                </c:pt>
                <c:pt idx="8">
                  <c:v>2184739.7599999998</c:v>
                </c:pt>
              </c:numCache>
            </c:numRef>
          </c:val>
          <c:extLst>
            <c:ext xmlns:c16="http://schemas.microsoft.com/office/drawing/2014/chart" uri="{C3380CC4-5D6E-409C-BE32-E72D297353CC}">
              <c16:uniqueId val="{00000002-146E-4D69-BF0A-297AE5B120FE}"/>
            </c:ext>
          </c:extLst>
        </c:ser>
        <c:dLbls>
          <c:dLblPos val="outEnd"/>
          <c:showLegendKey val="0"/>
          <c:showVal val="1"/>
          <c:showCatName val="0"/>
          <c:showSerName val="0"/>
          <c:showPercent val="0"/>
          <c:showBubbleSize val="0"/>
        </c:dLbls>
        <c:gapWidth val="115"/>
        <c:overlap val="-20"/>
        <c:axId val="2036250223"/>
        <c:axId val="2036262223"/>
      </c:barChart>
      <c:catAx>
        <c:axId val="2036250223"/>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6262223"/>
        <c:crosses val="autoZero"/>
        <c:auto val="1"/>
        <c:lblAlgn val="ctr"/>
        <c:lblOffset val="100"/>
        <c:noMultiLvlLbl val="0"/>
      </c:catAx>
      <c:valAx>
        <c:axId val="2036262223"/>
        <c:scaling>
          <c:orientation val="minMax"/>
        </c:scaling>
        <c:delete val="0"/>
        <c:axPos val="b"/>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625022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sVisible val="1"/>
      </c14:pivotOptions>
    </c:ext>
    <c:ext xmlns:c16="http://schemas.microsoft.com/office/drawing/2014/chart" uri="{E28EC0CA-F0BB-4C9C-879D-F8772B89E7AC}">
      <c16:pivotOptions16>
        <c16:showExpandCollapseFieldButtons val="1"/>
      </c16:pivotOptions16>
    </c:ext>
  </c:extLst>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[Trucks performance Report 020226.xlsx]Sheet6!PivotTable7</c:name>
    <c:fmtId val="0"/>
  </c:pivotSource>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Avr. monthly TOR</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Sheet6!$H$89</c:f>
              <c:strCache>
                <c:ptCount val="1"/>
                <c:pt idx="0">
                  <c:v>Total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Sheet6!$G$90:$G$99</c:f>
              <c:strCache>
                <c:ptCount val="9"/>
                <c:pt idx="0">
                  <c:v>Krispy Kreme</c:v>
                </c:pt>
                <c:pt idx="1">
                  <c:v>Hotdog express</c:v>
                </c:pt>
                <c:pt idx="2">
                  <c:v>SubWay</c:v>
                </c:pt>
                <c:pt idx="3">
                  <c:v>Zaater &amp; Zeit</c:v>
                </c:pt>
                <c:pt idx="4">
                  <c:v>PAO</c:v>
                </c:pt>
                <c:pt idx="5">
                  <c:v>Qedra</c:v>
                </c:pt>
                <c:pt idx="6">
                  <c:v>Dancing Goat</c:v>
                </c:pt>
                <c:pt idx="7">
                  <c:v>Takosan</c:v>
                </c:pt>
                <c:pt idx="8">
                  <c:v>BRGR</c:v>
                </c:pt>
              </c:strCache>
            </c:strRef>
          </c:cat>
          <c:val>
            <c:numRef>
              <c:f>Sheet6!$H$90:$H$99</c:f>
              <c:numCache>
                <c:formatCode>#,##0</c:formatCode>
                <c:ptCount val="9"/>
                <c:pt idx="0">
                  <c:v>0</c:v>
                </c:pt>
                <c:pt idx="1">
                  <c:v>0</c:v>
                </c:pt>
                <c:pt idx="2">
                  <c:v>276.6806666666659</c:v>
                </c:pt>
                <c:pt idx="3">
                  <c:v>2447.6525777777788</c:v>
                </c:pt>
                <c:pt idx="4">
                  <c:v>5445.1751111111089</c:v>
                </c:pt>
                <c:pt idx="5">
                  <c:v>22358.260599999998</c:v>
                </c:pt>
                <c:pt idx="6">
                  <c:v>35536.106699999997</c:v>
                </c:pt>
                <c:pt idx="7">
                  <c:v>38612.799866666661</c:v>
                </c:pt>
                <c:pt idx="8">
                  <c:v>132061.6466666667</c:v>
                </c:pt>
              </c:numCache>
            </c:numRef>
          </c:val>
          <c:extLst>
            <c:ext xmlns:c16="http://schemas.microsoft.com/office/drawing/2014/chart" uri="{C3380CC4-5D6E-409C-BE32-E72D297353CC}">
              <c16:uniqueId val="{00000000-82E5-4F1A-B148-FF29BEF520D1}"/>
            </c:ext>
          </c:extLst>
        </c:ser>
        <c:dLbls>
          <c:dLblPos val="outEnd"/>
          <c:showLegendKey val="0"/>
          <c:showVal val="1"/>
          <c:showCatName val="0"/>
          <c:showSerName val="0"/>
          <c:showPercent val="0"/>
          <c:showBubbleSize val="0"/>
        </c:dLbls>
        <c:gapWidth val="100"/>
        <c:axId val="1275171632"/>
        <c:axId val="1275174032"/>
      </c:barChart>
      <c:catAx>
        <c:axId val="1275171632"/>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275174032"/>
        <c:crosses val="autoZero"/>
        <c:auto val="1"/>
        <c:lblAlgn val="ctr"/>
        <c:lblOffset val="100"/>
        <c:noMultiLvlLbl val="0"/>
      </c:catAx>
      <c:valAx>
        <c:axId val="1275174032"/>
        <c:scaling>
          <c:orientation val="minMax"/>
        </c:scaling>
        <c:delete val="0"/>
        <c:axPos val="b"/>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2751716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[Trucks performance Report 020226.xlsx]Sheet6!PivotTable5</c:name>
    <c:fmtId val="0"/>
  </c:pivotSource>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Expiry dates</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ivotFmts>
      <c:pivotFmt>
        <c:idx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Sheet6!$H$105</c:f>
              <c:strCache>
                <c:ptCount val="1"/>
                <c:pt idx="0">
                  <c:v>Total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Sheet6!$G$106:$G$115</c:f>
              <c:strCache>
                <c:ptCount val="9"/>
                <c:pt idx="0">
                  <c:v>Qedra</c:v>
                </c:pt>
                <c:pt idx="1">
                  <c:v>Takosan</c:v>
                </c:pt>
                <c:pt idx="2">
                  <c:v>BRGR</c:v>
                </c:pt>
                <c:pt idx="3">
                  <c:v>Hotdog express</c:v>
                </c:pt>
                <c:pt idx="4">
                  <c:v>Dancing Goat</c:v>
                </c:pt>
                <c:pt idx="5">
                  <c:v>PAO</c:v>
                </c:pt>
                <c:pt idx="6">
                  <c:v>Krispy Kreme</c:v>
                </c:pt>
                <c:pt idx="7">
                  <c:v>Zaater &amp; Zeit</c:v>
                </c:pt>
                <c:pt idx="8">
                  <c:v>SubWay</c:v>
                </c:pt>
              </c:strCache>
            </c:strRef>
          </c:cat>
          <c:val>
            <c:numRef>
              <c:f>Sheet6!$H$106:$H$115</c:f>
              <c:numCache>
                <c:formatCode>m/d/yyyy</c:formatCode>
                <c:ptCount val="9"/>
                <c:pt idx="0">
                  <c:v>47118</c:v>
                </c:pt>
                <c:pt idx="1">
                  <c:v>47057</c:v>
                </c:pt>
                <c:pt idx="2">
                  <c:v>47027</c:v>
                </c:pt>
                <c:pt idx="3">
                  <c:v>46898</c:v>
                </c:pt>
                <c:pt idx="4">
                  <c:v>46874</c:v>
                </c:pt>
                <c:pt idx="5">
                  <c:v>46843</c:v>
                </c:pt>
                <c:pt idx="6">
                  <c:v>46387</c:v>
                </c:pt>
                <c:pt idx="7">
                  <c:v>46326</c:v>
                </c:pt>
                <c:pt idx="8">
                  <c:v>46006</c:v>
                </c:pt>
              </c:numCache>
            </c:numRef>
          </c:val>
          <c:extLst>
            <c:ext xmlns:c16="http://schemas.microsoft.com/office/drawing/2014/chart" uri="{C3380CC4-5D6E-409C-BE32-E72D297353CC}">
              <c16:uniqueId val="{00000000-F98E-4F5B-90DB-2C2FA1F076D2}"/>
            </c:ext>
          </c:extLst>
        </c:ser>
        <c:dLbls>
          <c:dLblPos val="outEnd"/>
          <c:showLegendKey val="0"/>
          <c:showVal val="1"/>
          <c:showCatName val="0"/>
          <c:showSerName val="0"/>
          <c:showPercent val="0"/>
          <c:showBubbleSize val="0"/>
        </c:dLbls>
        <c:gapWidth val="115"/>
        <c:overlap val="-20"/>
        <c:axId val="1963904463"/>
        <c:axId val="1963901583"/>
      </c:barChart>
      <c:catAx>
        <c:axId val="1963904463"/>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963901583"/>
        <c:crosses val="autoZero"/>
        <c:auto val="1"/>
        <c:lblAlgn val="ctr"/>
        <c:lblOffset val="100"/>
        <c:noMultiLvlLbl val="0"/>
      </c:catAx>
      <c:valAx>
        <c:axId val="1963901583"/>
        <c:scaling>
          <c:orientation val="minMax"/>
        </c:scaling>
        <c:delete val="0"/>
        <c:axPos val="b"/>
        <c:majorGridlines>
          <c:spPr>
            <a:ln w="9525" cap="flat" cmpd="sng" algn="ctr">
              <a:solidFill>
                <a:schemeClr val="lt1">
                  <a:lumMod val="95000"/>
                  <a:alpha val="10000"/>
                </a:schemeClr>
              </a:solidFill>
              <a:round/>
            </a:ln>
            <a:effectLst/>
          </c:spPr>
        </c:majorGridlines>
        <c:numFmt formatCode="m/d/yyyy"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96390446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[Trucks performance Report 020226.xlsx]Sheet6!PivotTable6</c:name>
    <c:fmtId val="0"/>
  </c:pivotSource>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sz="1600" b="1" i="0" u="none" strike="noStrike" kern="1200" spc="100" baseline="0">
                <a:solidFill>
                  <a:sysClr val="window" lastClr="FFFFFF">
                    <a:lumMod val="95000"/>
                  </a:sysClr>
                </a:solidFill>
                <a:effectLst>
                  <a:outerShdw blurRad="50800" dist="38100" dir="5400000" algn="t" rotWithShape="0">
                    <a:prstClr val="black">
                      <a:alpha val="40000"/>
                    </a:prstClr>
                  </a:outerShdw>
                </a:effectLst>
              </a:rPr>
              <a:t>Tenants 2025 Avr. monthly sales</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ivotFmts>
      <c:pivotFmt>
        <c:idx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9924825021872269"/>
          <c:y val="0.17374999999999999"/>
          <c:w val="0.71397397200349955"/>
          <c:h val="0.70959135316418775"/>
        </c:manualLayout>
      </c:layout>
      <c:barChart>
        <c:barDir val="bar"/>
        <c:grouping val="clustered"/>
        <c:varyColors val="0"/>
        <c:ser>
          <c:idx val="0"/>
          <c:order val="0"/>
          <c:tx>
            <c:strRef>
              <c:f>Sheet6!$L$4</c:f>
              <c:strCache>
                <c:ptCount val="1"/>
                <c:pt idx="0">
                  <c:v>Total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Sheet6!$K$5:$K$14</c:f>
              <c:strCache>
                <c:ptCount val="9"/>
                <c:pt idx="0">
                  <c:v>Krispy Kreme</c:v>
                </c:pt>
                <c:pt idx="1">
                  <c:v>Hotdog express</c:v>
                </c:pt>
                <c:pt idx="2">
                  <c:v>SubWay</c:v>
                </c:pt>
                <c:pt idx="3">
                  <c:v>PAO</c:v>
                </c:pt>
                <c:pt idx="4">
                  <c:v>Zaater &amp; Zeit</c:v>
                </c:pt>
                <c:pt idx="5">
                  <c:v>Dancing Goat</c:v>
                </c:pt>
                <c:pt idx="6">
                  <c:v>Takosan</c:v>
                </c:pt>
                <c:pt idx="7">
                  <c:v>Qedra</c:v>
                </c:pt>
                <c:pt idx="8">
                  <c:v>BRGR</c:v>
                </c:pt>
              </c:strCache>
            </c:strRef>
          </c:cat>
          <c:val>
            <c:numRef>
              <c:f>Sheet6!$L$5:$L$14</c:f>
              <c:numCache>
                <c:formatCode>General</c:formatCode>
                <c:ptCount val="9"/>
                <c:pt idx="0">
                  <c:v>0</c:v>
                </c:pt>
                <c:pt idx="1">
                  <c:v>55944.660087719298</c:v>
                </c:pt>
                <c:pt idx="2">
                  <c:v>275517.09833333333</c:v>
                </c:pt>
                <c:pt idx="3">
                  <c:v>449436.86666666664</c:v>
                </c:pt>
                <c:pt idx="4">
                  <c:v>503852.69222222228</c:v>
                </c:pt>
                <c:pt idx="5">
                  <c:v>656146.30583333329</c:v>
                </c:pt>
                <c:pt idx="6">
                  <c:v>728034.63083333336</c:v>
                </c:pt>
                <c:pt idx="7">
                  <c:v>793150.59083333332</c:v>
                </c:pt>
                <c:pt idx="8">
                  <c:v>2275770.5833333335</c:v>
                </c:pt>
              </c:numCache>
            </c:numRef>
          </c:val>
          <c:extLst>
            <c:ext xmlns:c16="http://schemas.microsoft.com/office/drawing/2014/chart" uri="{C3380CC4-5D6E-409C-BE32-E72D297353CC}">
              <c16:uniqueId val="{00000000-16AF-4081-9727-EE0FEBB286DD}"/>
            </c:ext>
          </c:extLst>
        </c:ser>
        <c:dLbls>
          <c:dLblPos val="outEnd"/>
          <c:showLegendKey val="0"/>
          <c:showVal val="1"/>
          <c:showCatName val="0"/>
          <c:showSerName val="0"/>
          <c:showPercent val="0"/>
          <c:showBubbleSize val="0"/>
        </c:dLbls>
        <c:gapWidth val="115"/>
        <c:overlap val="-20"/>
        <c:axId val="24183311"/>
        <c:axId val="24166991"/>
      </c:barChart>
      <c:catAx>
        <c:axId val="24183311"/>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166991"/>
        <c:crosses val="autoZero"/>
        <c:auto val="1"/>
        <c:lblAlgn val="ctr"/>
        <c:lblOffset val="100"/>
        <c:noMultiLvlLbl val="0"/>
      </c:catAx>
      <c:valAx>
        <c:axId val="24166991"/>
        <c:scaling>
          <c:orientation val="minMax"/>
        </c:scaling>
        <c:delete val="0"/>
        <c:axPos val="b"/>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18331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[Trucks performance Report 020226.xlsx]Sheet6!PivotTable8</c:name>
    <c:fmtId val="0"/>
  </c:pivotSource>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OCR</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ivotFmts>
      <c:pivotFmt>
        <c:idx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Sheet6!$H$121</c:f>
              <c:strCache>
                <c:ptCount val="1"/>
                <c:pt idx="0">
                  <c:v>Total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Sheet6!$G$122:$G$131</c:f>
              <c:strCache>
                <c:ptCount val="9"/>
                <c:pt idx="0">
                  <c:v>Hotdog express</c:v>
                </c:pt>
                <c:pt idx="1">
                  <c:v>SubWay</c:v>
                </c:pt>
                <c:pt idx="2">
                  <c:v>Zaater &amp; Zeit</c:v>
                </c:pt>
                <c:pt idx="3">
                  <c:v>Takosan</c:v>
                </c:pt>
                <c:pt idx="4">
                  <c:v>PAO</c:v>
                </c:pt>
                <c:pt idx="5">
                  <c:v>Dancing Goat</c:v>
                </c:pt>
                <c:pt idx="6">
                  <c:v>Qedra</c:v>
                </c:pt>
                <c:pt idx="7">
                  <c:v>BRGR</c:v>
                </c:pt>
                <c:pt idx="8">
                  <c:v>Krispy Kreme</c:v>
                </c:pt>
              </c:strCache>
            </c:strRef>
          </c:cat>
          <c:val>
            <c:numRef>
              <c:f>Sheet6!$H$122:$H$131</c:f>
              <c:numCache>
                <c:formatCode>General</c:formatCode>
                <c:ptCount val="9"/>
                <c:pt idx="0">
                  <c:v>0.96161436475108186</c:v>
                </c:pt>
                <c:pt idx="1">
                  <c:v>0.19787691144988753</c:v>
                </c:pt>
                <c:pt idx="2">
                  <c:v>0.18352963418449555</c:v>
                </c:pt>
                <c:pt idx="3">
                  <c:v>0.12427907655498431</c:v>
                </c:pt>
                <c:pt idx="4">
                  <c:v>0.12420358717866728</c:v>
                </c:pt>
                <c:pt idx="5">
                  <c:v>0.12243327550991662</c:v>
                </c:pt>
                <c:pt idx="6">
                  <c:v>8.7912818721697039E-2</c:v>
                </c:pt>
                <c:pt idx="7">
                  <c:v>7.9999999999999988E-2</c:v>
                </c:pt>
                <c:pt idx="8">
                  <c:v>0</c:v>
                </c:pt>
              </c:numCache>
            </c:numRef>
          </c:val>
          <c:extLst>
            <c:ext xmlns:c16="http://schemas.microsoft.com/office/drawing/2014/chart" uri="{C3380CC4-5D6E-409C-BE32-E72D297353CC}">
              <c16:uniqueId val="{00000000-E375-40F5-AEE1-04D967DCD00B}"/>
            </c:ext>
          </c:extLst>
        </c:ser>
        <c:dLbls>
          <c:showLegendKey val="0"/>
          <c:showVal val="1"/>
          <c:showCatName val="0"/>
          <c:showSerName val="0"/>
          <c:showPercent val="0"/>
          <c:showBubbleSize val="0"/>
        </c:dLbls>
        <c:gapWidth val="115"/>
        <c:overlap val="-20"/>
        <c:axId val="1968107279"/>
        <c:axId val="1968110159"/>
      </c:barChart>
      <c:catAx>
        <c:axId val="1968107279"/>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968110159"/>
        <c:crosses val="autoZero"/>
        <c:auto val="1"/>
        <c:lblAlgn val="ctr"/>
        <c:lblOffset val="100"/>
        <c:noMultiLvlLbl val="0"/>
      </c:catAx>
      <c:valAx>
        <c:axId val="1968110159"/>
        <c:scaling>
          <c:orientation val="minMax"/>
        </c:scaling>
        <c:delete val="0"/>
        <c:axPos val="b"/>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96810727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[Trucks performance Report 020226.xlsx]Sheet6!PivotTable10</c:name>
    <c:fmtId val="0"/>
  </c:pivotSource>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sz="1600" b="1" i="0" u="none" strike="noStrike" kern="1200" spc="100" baseline="0">
                <a:solidFill>
                  <a:sysClr val="window" lastClr="FFFFFF">
                    <a:lumMod val="95000"/>
                  </a:sysClr>
                </a:solidFill>
                <a:effectLst>
                  <a:outerShdw blurRad="50800" dist="38100" dir="5400000" algn="t" rotWithShape="0">
                    <a:prstClr val="black">
                      <a:alpha val="40000"/>
                    </a:prstClr>
                  </a:outerShdw>
                </a:effectLst>
              </a:rPr>
              <a:t>Outstanding by Truck</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Sheet6!$B$151</c:f>
              <c:strCache>
                <c:ptCount val="1"/>
                <c:pt idx="0">
                  <c:v>Total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Sheet6!$A$152:$A$161</c:f>
              <c:strCache>
                <c:ptCount val="9"/>
                <c:pt idx="0">
                  <c:v>BRGR</c:v>
                </c:pt>
                <c:pt idx="1">
                  <c:v>Dancing Goat</c:v>
                </c:pt>
                <c:pt idx="2">
                  <c:v>Takosan</c:v>
                </c:pt>
                <c:pt idx="3">
                  <c:v>Qedra</c:v>
                </c:pt>
                <c:pt idx="4">
                  <c:v>PAO</c:v>
                </c:pt>
                <c:pt idx="5">
                  <c:v>Zaater &amp; Zeit</c:v>
                </c:pt>
                <c:pt idx="6">
                  <c:v>SubWay</c:v>
                </c:pt>
                <c:pt idx="7">
                  <c:v>Krispy Kreme</c:v>
                </c:pt>
                <c:pt idx="8">
                  <c:v>Hotdog express</c:v>
                </c:pt>
              </c:strCache>
            </c:strRef>
          </c:cat>
          <c:val>
            <c:numRef>
              <c:f>Sheet6!$B$152:$B$161</c:f>
              <c:numCache>
                <c:formatCode>_(* #,##0_);_(* \(#,##0\);_(* "-"??_);_(@_)</c:formatCode>
                <c:ptCount val="9"/>
                <c:pt idx="0">
                  <c:v>1593253.6399999997</c:v>
                </c:pt>
                <c:pt idx="1">
                  <c:v>357155.02</c:v>
                </c:pt>
                <c:pt idx="2">
                  <c:v>225739.41000000003</c:v>
                </c:pt>
                <c:pt idx="3">
                  <c:v>192390.65000000002</c:v>
                </c:pt>
                <c:pt idx="4">
                  <c:v>31743.219999999972</c:v>
                </c:pt>
                <c:pt idx="5">
                  <c:v>13275.660000000033</c:v>
                </c:pt>
                <c:pt idx="6">
                  <c:v>3784.9899999999907</c:v>
                </c:pt>
                <c:pt idx="7">
                  <c:v>0</c:v>
                </c:pt>
                <c:pt idx="8">
                  <c:v>0</c:v>
                </c:pt>
              </c:numCache>
            </c:numRef>
          </c:val>
          <c:extLst>
            <c:ext xmlns:c16="http://schemas.microsoft.com/office/drawing/2014/chart" uri="{C3380CC4-5D6E-409C-BE32-E72D297353CC}">
              <c16:uniqueId val="{00000000-3D95-4AFC-94CB-88135244D312}"/>
            </c:ext>
          </c:extLst>
        </c:ser>
        <c:dLbls>
          <c:dLblPos val="outEnd"/>
          <c:showLegendKey val="0"/>
          <c:showVal val="1"/>
          <c:showCatName val="0"/>
          <c:showSerName val="0"/>
          <c:showPercent val="0"/>
          <c:showBubbleSize val="0"/>
        </c:dLbls>
        <c:gapWidth val="100"/>
        <c:overlap val="-24"/>
        <c:axId val="445812832"/>
        <c:axId val="445811872"/>
      </c:barChart>
      <c:catAx>
        <c:axId val="445812832"/>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445811872"/>
        <c:crosses val="autoZero"/>
        <c:auto val="1"/>
        <c:lblAlgn val="ctr"/>
        <c:lblOffset val="100"/>
        <c:noMultiLvlLbl val="0"/>
      </c:catAx>
      <c:valAx>
        <c:axId val="445811872"/>
        <c:scaling>
          <c:orientation val="minMax"/>
        </c:scaling>
        <c:delete val="0"/>
        <c:axPos val="l"/>
        <c:majorGridlines>
          <c:spPr>
            <a:ln w="9525" cap="flat" cmpd="sng" algn="ctr">
              <a:solidFill>
                <a:schemeClr val="lt1">
                  <a:lumMod val="95000"/>
                  <a:alpha val="10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4458128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[Trucks performance Report 020226.xlsx]Sheet6!PivotTable11</c:name>
    <c:fmtId val="0"/>
  </c:pivotSource>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Dues Vs Collections</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ivotFmts>
      <c:pivotFmt>
        <c:idx val="0"/>
        <c:spPr>
          <a:ln w="34925" cap="rnd">
            <a:solidFill>
              <a:schemeClr val="accent1"/>
            </a:solidFill>
            <a:round/>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1832797940105684"/>
          <c:y val="0.18300925925925926"/>
          <c:w val="0.80824894041944961"/>
          <c:h val="0.53828156897054535"/>
        </c:manualLayout>
      </c:layout>
      <c:barChart>
        <c:barDir val="col"/>
        <c:grouping val="clustered"/>
        <c:varyColors val="0"/>
        <c:ser>
          <c:idx val="1"/>
          <c:order val="1"/>
          <c:tx>
            <c:strRef>
              <c:f>Sheet6!$C$168</c:f>
              <c:strCache>
                <c:ptCount val="1"/>
                <c:pt idx="0">
                  <c:v>Dues (EGP)</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Sheet6!$A$169:$A$178</c:f>
              <c:strCache>
                <c:ptCount val="9"/>
                <c:pt idx="0">
                  <c:v>BRGR</c:v>
                </c:pt>
                <c:pt idx="1">
                  <c:v>Takosan</c:v>
                </c:pt>
                <c:pt idx="2">
                  <c:v>Dancing Goat</c:v>
                </c:pt>
                <c:pt idx="3">
                  <c:v>Qedra</c:v>
                </c:pt>
                <c:pt idx="4">
                  <c:v>PAO</c:v>
                </c:pt>
                <c:pt idx="5">
                  <c:v>SubWay</c:v>
                </c:pt>
                <c:pt idx="6">
                  <c:v>Zaater &amp; Zeit</c:v>
                </c:pt>
                <c:pt idx="7">
                  <c:v>Hotdog express</c:v>
                </c:pt>
                <c:pt idx="8">
                  <c:v>Krispy Kreme</c:v>
                </c:pt>
              </c:strCache>
            </c:strRef>
          </c:cat>
          <c:val>
            <c:numRef>
              <c:f>Sheet6!$C$169:$C$178</c:f>
              <c:numCache>
                <c:formatCode>_(* #,##0_);_(* \(#,##0\);_(* "-"??_);_(@_)</c:formatCode>
                <c:ptCount val="9"/>
                <c:pt idx="0">
                  <c:v>2876781.6399999997</c:v>
                </c:pt>
                <c:pt idx="1">
                  <c:v>1202933.3400000001</c:v>
                </c:pt>
                <c:pt idx="2">
                  <c:v>1182369.02</c:v>
                </c:pt>
                <c:pt idx="3">
                  <c:v>862340.65</c:v>
                </c:pt>
                <c:pt idx="4">
                  <c:v>650864.22</c:v>
                </c:pt>
                <c:pt idx="5">
                  <c:v>648662.41999999993</c:v>
                </c:pt>
                <c:pt idx="6">
                  <c:v>623225.66</c:v>
                </c:pt>
                <c:pt idx="7">
                  <c:v>506000</c:v>
                </c:pt>
                <c:pt idx="8">
                  <c:v>100000</c:v>
                </c:pt>
              </c:numCache>
            </c:numRef>
          </c:val>
          <c:extLst>
            <c:ext xmlns:c16="http://schemas.microsoft.com/office/drawing/2014/chart" uri="{C3380CC4-5D6E-409C-BE32-E72D297353CC}">
              <c16:uniqueId val="{00000002-AF67-45C8-8541-59B2568EA8E1}"/>
            </c:ext>
          </c:extLst>
        </c:ser>
        <c:dLbls>
          <c:showLegendKey val="0"/>
          <c:showVal val="1"/>
          <c:showCatName val="0"/>
          <c:showSerName val="0"/>
          <c:showPercent val="0"/>
          <c:showBubbleSize val="0"/>
        </c:dLbls>
        <c:gapWidth val="219"/>
        <c:axId val="605278448"/>
        <c:axId val="605276048"/>
      </c:barChart>
      <c:lineChart>
        <c:grouping val="stacked"/>
        <c:varyColors val="0"/>
        <c:ser>
          <c:idx val="0"/>
          <c:order val="0"/>
          <c:tx>
            <c:strRef>
              <c:f>Sheet6!$B$168</c:f>
              <c:strCache>
                <c:ptCount val="1"/>
                <c:pt idx="0">
                  <c:v> Collected (EGP)</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Sheet6!$A$169:$A$178</c:f>
              <c:strCache>
                <c:ptCount val="9"/>
                <c:pt idx="0">
                  <c:v>BRGR</c:v>
                </c:pt>
                <c:pt idx="1">
                  <c:v>Takosan</c:v>
                </c:pt>
                <c:pt idx="2">
                  <c:v>Dancing Goat</c:v>
                </c:pt>
                <c:pt idx="3">
                  <c:v>Qedra</c:v>
                </c:pt>
                <c:pt idx="4">
                  <c:v>PAO</c:v>
                </c:pt>
                <c:pt idx="5">
                  <c:v>SubWay</c:v>
                </c:pt>
                <c:pt idx="6">
                  <c:v>Zaater &amp; Zeit</c:v>
                </c:pt>
                <c:pt idx="7">
                  <c:v>Hotdog express</c:v>
                </c:pt>
                <c:pt idx="8">
                  <c:v>Krispy Kreme</c:v>
                </c:pt>
              </c:strCache>
            </c:strRef>
          </c:cat>
          <c:val>
            <c:numRef>
              <c:f>Sheet6!$B$169:$B$178</c:f>
              <c:numCache>
                <c:formatCode>_(* #,##0_);_(* \(#,##0\);_(* "-"??_);_(@_)</c:formatCode>
                <c:ptCount val="9"/>
                <c:pt idx="0">
                  <c:v>1283528</c:v>
                </c:pt>
                <c:pt idx="1">
                  <c:v>977193.93</c:v>
                </c:pt>
                <c:pt idx="2">
                  <c:v>825214</c:v>
                </c:pt>
                <c:pt idx="3">
                  <c:v>669950</c:v>
                </c:pt>
                <c:pt idx="4">
                  <c:v>619121</c:v>
                </c:pt>
                <c:pt idx="5">
                  <c:v>644877.42999999993</c:v>
                </c:pt>
                <c:pt idx="6">
                  <c:v>609950</c:v>
                </c:pt>
                <c:pt idx="7">
                  <c:v>506000</c:v>
                </c:pt>
                <c:pt idx="8">
                  <c:v>100000</c:v>
                </c:pt>
              </c:numCache>
            </c:numRef>
          </c:val>
          <c:smooth val="1"/>
          <c:extLst>
            <c:ext xmlns:c16="http://schemas.microsoft.com/office/drawing/2014/chart" uri="{C3380CC4-5D6E-409C-BE32-E72D297353CC}">
              <c16:uniqueId val="{00000000-AF67-45C8-8541-59B2568EA8E1}"/>
            </c:ext>
          </c:extLst>
        </c:ser>
        <c:dLbls>
          <c:showLegendKey val="0"/>
          <c:showVal val="1"/>
          <c:showCatName val="0"/>
          <c:showSerName val="0"/>
          <c:showPercent val="0"/>
          <c:showBubbleSize val="0"/>
        </c:dLbls>
        <c:marker val="1"/>
        <c:smooth val="0"/>
        <c:axId val="605278448"/>
        <c:axId val="605276048"/>
      </c:lineChart>
      <c:catAx>
        <c:axId val="605278448"/>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605276048"/>
        <c:crosses val="autoZero"/>
        <c:auto val="1"/>
        <c:lblAlgn val="ctr"/>
        <c:lblOffset val="100"/>
        <c:noMultiLvlLbl val="0"/>
      </c:catAx>
      <c:valAx>
        <c:axId val="605276048"/>
        <c:scaling>
          <c:orientation val="minMax"/>
        </c:scaling>
        <c:delete val="0"/>
        <c:axPos val="l"/>
        <c:majorGridlines>
          <c:spPr>
            <a:ln w="9525" cap="flat" cmpd="sng" algn="ctr">
              <a:solidFill>
                <a:schemeClr val="lt1">
                  <a:lumMod val="95000"/>
                  <a:alpha val="10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605278448"/>
        <c:crosses val="autoZero"/>
        <c:crossBetween val="between"/>
      </c:valAx>
      <c:spPr>
        <a:noFill/>
        <a:ln>
          <a:noFill/>
        </a:ln>
        <a:effectLst/>
      </c:spPr>
    </c:plotArea>
    <c:legend>
      <c:legendPos val="r"/>
      <c:layout>
        <c:manualLayout>
          <c:xMode val="edge"/>
          <c:yMode val="edge"/>
          <c:x val="0.25709054869090125"/>
          <c:y val="0.85365667833187497"/>
          <c:w val="0.55666153685248543"/>
          <c:h val="9.60659084281131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Outstanding by Truck</a:t>
            </a:r>
          </a:p>
        </c:rich>
      </c:tx>
      <c:overlay val="1"/>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1"/>
        <c:ser>
          <c:idx val="0"/>
          <c:order val="0"/>
          <c:tx>
            <c:strRef>
              <c:f>'Collection &amp; Risk Overview'!$D$1</c:f>
              <c:strCache>
                <c:ptCount val="1"/>
                <c:pt idx="0">
                  <c:v>Outstanding</c:v>
                </c:pt>
              </c:strCache>
            </c:strRef>
          </c:tx>
          <c:invertIfNegative val="1"/>
          <c:dPt>
            <c:idx val="0"/>
            <c:invertIfNegative val="1"/>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1902-4D67-9520-5125C04368E5}"/>
              </c:ext>
            </c:extLst>
          </c:dPt>
          <c:dPt>
            <c:idx val="1"/>
            <c:invertIfNegative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1902-4D67-9520-5125C04368E5}"/>
              </c:ext>
            </c:extLst>
          </c:dPt>
          <c:dPt>
            <c:idx val="2"/>
            <c:invertIfNegative val="1"/>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1902-4D67-9520-5125C04368E5}"/>
              </c:ext>
            </c:extLst>
          </c:dPt>
          <c:dPt>
            <c:idx val="3"/>
            <c:invertIfNegative val="1"/>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1902-4D67-9520-5125C04368E5}"/>
              </c:ext>
            </c:extLst>
          </c:dPt>
          <c:dPt>
            <c:idx val="4"/>
            <c:invertIfNegative val="1"/>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1902-4D67-9520-5125C04368E5}"/>
              </c:ext>
            </c:extLst>
          </c:dPt>
          <c:dPt>
            <c:idx val="5"/>
            <c:invertIfNegative val="1"/>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1902-4D67-9520-5125C04368E5}"/>
              </c:ext>
            </c:extLst>
          </c:dPt>
          <c:dPt>
            <c:idx val="6"/>
            <c:invertIfNegative val="1"/>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1902-4D67-9520-5125C04368E5}"/>
              </c:ext>
            </c:extLst>
          </c:dPt>
          <c:dPt>
            <c:idx val="7"/>
            <c:invertIfNegative val="1"/>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F-1902-4D67-9520-5125C04368E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'Collection &amp; Risk Overview'!$A$2:$A$9</c:f>
              <c:strCache>
                <c:ptCount val="8"/>
                <c:pt idx="0">
                  <c:v>BRGR</c:v>
                </c:pt>
                <c:pt idx="1">
                  <c:v>Dancing Goat</c:v>
                </c:pt>
                <c:pt idx="2">
                  <c:v>Takosan</c:v>
                </c:pt>
                <c:pt idx="3">
                  <c:v>PAO</c:v>
                </c:pt>
                <c:pt idx="4">
                  <c:v>Zaater &amp; Zeit</c:v>
                </c:pt>
                <c:pt idx="5">
                  <c:v>SubWay</c:v>
                </c:pt>
                <c:pt idx="6">
                  <c:v>Hotdog express</c:v>
                </c:pt>
                <c:pt idx="7">
                  <c:v>Qedra</c:v>
                </c:pt>
              </c:strCache>
            </c:strRef>
          </c:cat>
          <c:val>
            <c:numRef>
              <c:f>'Collection &amp; Risk Overview'!$D$2:$D$9</c:f>
              <c:numCache>
                <c:formatCode>_-* #,##0_-;\-* #,##0_-;_-* "-"??_-;_-@_-</c:formatCode>
                <c:ptCount val="8"/>
                <c:pt idx="0">
                  <c:v>1369582</c:v>
                </c:pt>
                <c:pt idx="1">
                  <c:v>163820</c:v>
                </c:pt>
                <c:pt idx="2">
                  <c:v>124154</c:v>
                </c:pt>
                <c:pt idx="3">
                  <c:v>19444</c:v>
                </c:pt>
                <c:pt idx="4">
                  <c:v>6642</c:v>
                </c:pt>
                <c:pt idx="5">
                  <c:v>3785</c:v>
                </c:pt>
                <c:pt idx="6" formatCode="_(* #,##0.00_);_(* \(#,##0.00\);_(* &quot;-&quot;??_);_(@_)">
                  <c:v>0</c:v>
                </c:pt>
                <c:pt idx="7" formatCode="_(* #,##0.00_);_(* \(#,##0.00\);_(* &quot;-&quot;??_);_(@_)">
                  <c:v>0</c:v>
                </c:pt>
              </c:numCache>
            </c:numRef>
          </c:val>
          <c:extLst>
            <c:ext xmlns:c16="http://schemas.microsoft.com/office/drawing/2014/chart" uri="{C3380CC4-5D6E-409C-BE32-E72D297353CC}">
              <c16:uniqueId val="{00000010-1902-4D67-9520-5125C04368E5}"/>
            </c:ext>
          </c:extLst>
        </c:ser>
        <c:dLbls>
          <c:dLblPos val="outEnd"/>
          <c:showLegendKey val="0"/>
          <c:showVal val="1"/>
          <c:showCatName val="0"/>
          <c:showSerName val="0"/>
          <c:showPercent val="0"/>
          <c:showBubbleSize val="0"/>
        </c:dLbls>
        <c:gapWidth val="100"/>
        <c:overlap val="-24"/>
        <c:axId val="10"/>
        <c:axId val="100"/>
      </c:barChart>
      <c:catAx>
        <c:axId val="1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00"/>
        <c:crosses val="autoZero"/>
        <c:auto val="1"/>
        <c:lblAlgn val="ctr"/>
        <c:lblOffset val="100"/>
        <c:noMultiLvlLbl val="1"/>
      </c:catAx>
      <c:valAx>
        <c:axId val="100"/>
        <c:scaling>
          <c:orientation val="minMax"/>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r>
                  <a:rPr lang="en-US"/>
                  <a:t>EGP</a:t>
                </a:r>
              </a:p>
            </c:rich>
          </c:tx>
          <c:overlay val="1"/>
          <c:spPr>
            <a:noFill/>
            <a:ln>
              <a:noFill/>
            </a:ln>
            <a:effectLst/>
          </c:spPr>
          <c:txPr>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1"/>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Due vs Collected</a:t>
            </a:r>
          </a:p>
        </c:rich>
      </c:tx>
      <c:overlay val="1"/>
      <c:spPr>
        <a:noFill/>
        <a:ln>
          <a:noFill/>
        </a:ln>
        <a:effectLst/>
      </c:spPr>
    </c:title>
    <c:autoTitleDeleted val="0"/>
    <c:plotArea>
      <c:layout/>
      <c:barChart>
        <c:barDir val="col"/>
        <c:grouping val="clustered"/>
        <c:varyColors val="1"/>
        <c:ser>
          <c:idx val="0"/>
          <c:order val="0"/>
          <c:tx>
            <c:strRef>
              <c:f>'Collection &amp; Risk Overview'!$B$1</c:f>
              <c:strCache>
                <c:ptCount val="1"/>
                <c:pt idx="0">
                  <c:v>Due (EGP)</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1"/>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'Collection &amp; Risk Overview'!$A$2:$A$9</c:f>
              <c:strCache>
                <c:ptCount val="8"/>
                <c:pt idx="0">
                  <c:v>BRGR</c:v>
                </c:pt>
                <c:pt idx="1">
                  <c:v>Dancing Goat</c:v>
                </c:pt>
                <c:pt idx="2">
                  <c:v>Takosan</c:v>
                </c:pt>
                <c:pt idx="3">
                  <c:v>PAO</c:v>
                </c:pt>
                <c:pt idx="4">
                  <c:v>Zaater &amp; Zeit</c:v>
                </c:pt>
                <c:pt idx="5">
                  <c:v>SubWay</c:v>
                </c:pt>
                <c:pt idx="6">
                  <c:v>Hotdog express</c:v>
                </c:pt>
                <c:pt idx="7">
                  <c:v>Qedra</c:v>
                </c:pt>
              </c:strCache>
            </c:strRef>
          </c:cat>
          <c:val>
            <c:numRef>
              <c:f>'Collection &amp; Risk Overview'!$B$2:$B$9</c:f>
              <c:numCache>
                <c:formatCode>_-* #,##0_-;\-* #,##0_-;_-* "-"??_-;_-@_-</c:formatCode>
                <c:ptCount val="8"/>
                <c:pt idx="0">
                  <c:v>2597610</c:v>
                </c:pt>
                <c:pt idx="1">
                  <c:v>938874</c:v>
                </c:pt>
                <c:pt idx="2">
                  <c:v>987348</c:v>
                </c:pt>
                <c:pt idx="3">
                  <c:v>583065</c:v>
                </c:pt>
                <c:pt idx="4">
                  <c:v>556092</c:v>
                </c:pt>
                <c:pt idx="5">
                  <c:v>648662</c:v>
                </c:pt>
                <c:pt idx="6">
                  <c:v>449000</c:v>
                </c:pt>
                <c:pt idx="7">
                  <c:v>593000</c:v>
                </c:pt>
              </c:numCache>
            </c:numRef>
          </c:val>
          <c:extLst>
            <c:ext xmlns:c16="http://schemas.microsoft.com/office/drawing/2014/chart" uri="{C3380CC4-5D6E-409C-BE32-E72D297353CC}">
              <c16:uniqueId val="{00000000-27BF-44B9-8003-1A6430D2387F}"/>
            </c:ext>
          </c:extLst>
        </c:ser>
        <c:dLbls>
          <c:showLegendKey val="0"/>
          <c:showVal val="1"/>
          <c:showCatName val="0"/>
          <c:showSerName val="0"/>
          <c:showPercent val="0"/>
          <c:showBubbleSize val="0"/>
        </c:dLbls>
        <c:gapWidth val="150"/>
        <c:axId val="10"/>
        <c:axId val="100"/>
      </c:barChart>
      <c:lineChart>
        <c:grouping val="standard"/>
        <c:varyColors val="1"/>
        <c:ser>
          <c:idx val="1"/>
          <c:order val="1"/>
          <c:tx>
            <c:strRef>
              <c:f>'Collection &amp; Risk Overview'!$C$1</c:f>
              <c:strCache>
                <c:ptCount val="1"/>
                <c:pt idx="0">
                  <c:v>Collected (EGP)</c:v>
                </c:pt>
              </c:strCache>
            </c:strRef>
          </c:tx>
          <c:spPr>
            <a:ln w="34925" cap="rnd">
              <a:solidFill>
                <a:schemeClr val="accent2"/>
              </a:solidFill>
              <a:round/>
            </a:ln>
            <a:effectLst>
              <a:outerShdw blurRad="57150" dist="19050" dir="5400000" algn="ctr" rotWithShape="0">
                <a:srgbClr val="000000">
                  <a:alpha val="63000"/>
                </a:srgbClr>
              </a:outerShdw>
            </a:effectLst>
          </c:spPr>
          <c:marker>
            <c:symbol val="none"/>
          </c:marker>
          <c:dLbls>
            <c:delete val="1"/>
          </c:dLbls>
          <c:val>
            <c:numRef>
              <c:f>'Collection &amp; Risk Overview'!$C$2:$C$9</c:f>
              <c:numCache>
                <c:formatCode>_-* #,##0_-;\-* #,##0_-;_-* "-"??_-;_-@_-</c:formatCode>
                <c:ptCount val="8"/>
                <c:pt idx="0">
                  <c:v>1228028</c:v>
                </c:pt>
                <c:pt idx="1">
                  <c:v>775054</c:v>
                </c:pt>
                <c:pt idx="2">
                  <c:v>863194</c:v>
                </c:pt>
                <c:pt idx="3">
                  <c:v>563621</c:v>
                </c:pt>
                <c:pt idx="4">
                  <c:v>549450</c:v>
                </c:pt>
                <c:pt idx="5">
                  <c:v>644877</c:v>
                </c:pt>
                <c:pt idx="6">
                  <c:v>449000</c:v>
                </c:pt>
                <c:pt idx="7">
                  <c:v>593000</c:v>
                </c:pt>
              </c:numCache>
            </c:numRef>
          </c:val>
          <c:smooth val="1"/>
          <c:extLst>
            <c:ext xmlns:c16="http://schemas.microsoft.com/office/drawing/2014/chart" uri="{C3380CC4-5D6E-409C-BE32-E72D297353CC}">
              <c16:uniqueId val="{00000001-27BF-44B9-8003-1A6430D2387F}"/>
            </c:ext>
          </c:extLst>
        </c:ser>
        <c:dLbls>
          <c:showLegendKey val="0"/>
          <c:showVal val="1"/>
          <c:showCatName val="0"/>
          <c:showSerName val="0"/>
          <c:showPercent val="0"/>
          <c:showBubbleSize val="0"/>
        </c:dLbls>
        <c:marker val="1"/>
        <c:smooth val="0"/>
        <c:axId val="10"/>
        <c:axId val="100"/>
      </c:lineChart>
      <c:catAx>
        <c:axId val="1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00"/>
        <c:crosses val="autoZero"/>
        <c:auto val="1"/>
        <c:lblAlgn val="ctr"/>
        <c:lblOffset val="100"/>
        <c:noMultiLvlLbl val="1"/>
      </c:catAx>
      <c:valAx>
        <c:axId val="100"/>
        <c:scaling>
          <c:orientation val="minMax"/>
        </c:scaling>
        <c:delete val="0"/>
        <c:axPos val="l"/>
        <c:majorGridlines>
          <c:spPr>
            <a:ln w="9525" cap="flat" cmpd="sng" algn="ctr">
              <a:solidFill>
                <a:schemeClr val="lt1">
                  <a:lumMod val="95000"/>
                  <a:alpha val="10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1"/>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[Trucks performance Report 020226.xlsx]Sheet6!PivotTable2</c:name>
    <c:fmtId val="5"/>
  </c:pivotSource>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sz="1600" b="1" i="0" u="none" strike="noStrike" kern="1200" spc="100" baseline="0">
                <a:solidFill>
                  <a:sysClr val="window" lastClr="FFFFFF">
                    <a:lumMod val="95000"/>
                  </a:sysClr>
                </a:solidFill>
                <a:effectLst>
                  <a:outerShdw blurRad="50800" dist="38100" dir="5400000" algn="t" rotWithShape="0">
                    <a:prstClr val="black">
                      <a:alpha val="40000"/>
                    </a:prstClr>
                  </a:outerShdw>
                </a:effectLst>
              </a:rPr>
              <a:t>Contract terms</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ivotFmts>
      <c:pivotFmt>
        <c:idx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diamond"/>
          <c:size val="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a:outerShdw blurRad="57150" dist="19050" dir="5400000" algn="ctr" rotWithShape="0">
                <a:srgbClr val="000000">
                  <a:alpha val="63000"/>
                </a:srgbClr>
              </a:outerShd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FF0000"/>
          </a:solidFill>
          <a:ln>
            <a:noFill/>
          </a:ln>
          <a:effectLst>
            <a:outerShdw blurRad="57150" dist="19050" dir="5400000" algn="ctr" rotWithShape="0">
              <a:srgbClr val="000000">
                <a:alpha val="63000"/>
              </a:srgbClr>
            </a:outerShdw>
          </a:effectLst>
        </c:spPr>
      </c:pivotFmt>
    </c:pivotFmts>
    <c:plotArea>
      <c:layout/>
      <c:barChart>
        <c:barDir val="bar"/>
        <c:grouping val="clustered"/>
        <c:varyColors val="0"/>
        <c:ser>
          <c:idx val="0"/>
          <c:order val="0"/>
          <c:tx>
            <c:strRef>
              <c:f>Sheet6!$G$44</c:f>
              <c:strCache>
                <c:ptCount val="1"/>
                <c:pt idx="0">
                  <c:v>Max of Minimum rent</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Pt>
            <c:idx val="1"/>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F923-4F20-B5C9-29B08BA3181C}"/>
              </c:ext>
            </c:extLst>
          </c:dPt>
          <c:dPt>
            <c:idx val="2"/>
            <c:invertIfNegative val="0"/>
            <c:bubble3D val="0"/>
            <c:extLst>
              <c:ext xmlns:c16="http://schemas.microsoft.com/office/drawing/2014/chart" uri="{C3380CC4-5D6E-409C-BE32-E72D297353CC}">
                <c16:uniqueId val="{00000000-7C13-40B5-9F99-F28079F19B4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Sheet6!$F$45:$F$54</c:f>
              <c:strCache>
                <c:ptCount val="9"/>
                <c:pt idx="0">
                  <c:v>Dancing Goat</c:v>
                </c:pt>
                <c:pt idx="1">
                  <c:v>SubWay</c:v>
                </c:pt>
                <c:pt idx="2">
                  <c:v>Takosan</c:v>
                </c:pt>
                <c:pt idx="3">
                  <c:v>PAO</c:v>
                </c:pt>
                <c:pt idx="4">
                  <c:v>Zaater &amp; Zeit</c:v>
                </c:pt>
                <c:pt idx="5">
                  <c:v>BRGR</c:v>
                </c:pt>
                <c:pt idx="6">
                  <c:v>Hotdog express</c:v>
                </c:pt>
                <c:pt idx="7">
                  <c:v>Qedra</c:v>
                </c:pt>
                <c:pt idx="8">
                  <c:v>Krispy Kreme</c:v>
                </c:pt>
              </c:strCache>
            </c:strRef>
          </c:cat>
          <c:val>
            <c:numRef>
              <c:f>Sheet6!$G$45:$G$54</c:f>
              <c:numCache>
                <c:formatCode>_(* #,##0.00_);_(* \(#,##0.00\);_(* "-"??_);_(@_)</c:formatCode>
                <c:ptCount val="9"/>
                <c:pt idx="0">
                  <c:v>44000</c:v>
                </c:pt>
                <c:pt idx="1">
                  <c:v>46000</c:v>
                </c:pt>
                <c:pt idx="2">
                  <c:v>50000</c:v>
                </c:pt>
                <c:pt idx="3">
                  <c:v>50000</c:v>
                </c:pt>
                <c:pt idx="4">
                  <c:v>50000</c:v>
                </c:pt>
                <c:pt idx="5">
                  <c:v>50000</c:v>
                </c:pt>
                <c:pt idx="6">
                  <c:v>50000</c:v>
                </c:pt>
                <c:pt idx="7">
                  <c:v>50000</c:v>
                </c:pt>
                <c:pt idx="8">
                  <c:v>50000</c:v>
                </c:pt>
              </c:numCache>
            </c:numRef>
          </c:val>
          <c:extLst>
            <c:ext xmlns:c16="http://schemas.microsoft.com/office/drawing/2014/chart" uri="{C3380CC4-5D6E-409C-BE32-E72D297353CC}">
              <c16:uniqueId val="{00000003-8DF8-458B-AA14-384FE2241FA4}"/>
            </c:ext>
          </c:extLst>
        </c:ser>
        <c:ser>
          <c:idx val="1"/>
          <c:order val="1"/>
          <c:tx>
            <c:strRef>
              <c:f>Sheet6!$H$44</c:f>
              <c:strCache>
                <c:ptCount val="1"/>
                <c:pt idx="0">
                  <c:v>Max of RS %</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Sheet6!$F$45:$F$54</c:f>
              <c:strCache>
                <c:ptCount val="9"/>
                <c:pt idx="0">
                  <c:v>Dancing Goat</c:v>
                </c:pt>
                <c:pt idx="1">
                  <c:v>SubWay</c:v>
                </c:pt>
                <c:pt idx="2">
                  <c:v>Takosan</c:v>
                </c:pt>
                <c:pt idx="3">
                  <c:v>PAO</c:v>
                </c:pt>
                <c:pt idx="4">
                  <c:v>Zaater &amp; Zeit</c:v>
                </c:pt>
                <c:pt idx="5">
                  <c:v>BRGR</c:v>
                </c:pt>
                <c:pt idx="6">
                  <c:v>Hotdog express</c:v>
                </c:pt>
                <c:pt idx="7">
                  <c:v>Qedra</c:v>
                </c:pt>
                <c:pt idx="8">
                  <c:v>Krispy Kreme</c:v>
                </c:pt>
              </c:strCache>
            </c:strRef>
          </c:cat>
          <c:val>
            <c:numRef>
              <c:f>Sheet6!$H$45:$H$54</c:f>
              <c:numCache>
                <c:formatCode>0%</c:formatCode>
                <c:ptCount val="9"/>
                <c:pt idx="0">
                  <c:v>0.12</c:v>
                </c:pt>
                <c:pt idx="1">
                  <c:v>0.12</c:v>
                </c:pt>
                <c:pt idx="2">
                  <c:v>0.12</c:v>
                </c:pt>
                <c:pt idx="3">
                  <c:v>0.12</c:v>
                </c:pt>
                <c:pt idx="4">
                  <c:v>0.1</c:v>
                </c:pt>
                <c:pt idx="5">
                  <c:v>0.08</c:v>
                </c:pt>
                <c:pt idx="6">
                  <c:v>0.12</c:v>
                </c:pt>
                <c:pt idx="7">
                  <c:v>0.1</c:v>
                </c:pt>
                <c:pt idx="8">
                  <c:v>0.12</c:v>
                </c:pt>
              </c:numCache>
            </c:numRef>
          </c:val>
          <c:extLst>
            <c:ext xmlns:c16="http://schemas.microsoft.com/office/drawing/2014/chart" uri="{C3380CC4-5D6E-409C-BE32-E72D297353CC}">
              <c16:uniqueId val="{00000004-8DF8-458B-AA14-384FE2241FA4}"/>
            </c:ext>
          </c:extLst>
        </c:ser>
        <c:dLbls>
          <c:dLblPos val="outEnd"/>
          <c:showLegendKey val="0"/>
          <c:showVal val="1"/>
          <c:showCatName val="0"/>
          <c:showSerName val="0"/>
          <c:showPercent val="0"/>
          <c:showBubbleSize val="0"/>
        </c:dLbls>
        <c:gapWidth val="115"/>
        <c:overlap val="-20"/>
        <c:axId val="2036161423"/>
        <c:axId val="2036158063"/>
      </c:barChart>
      <c:catAx>
        <c:axId val="2036161423"/>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6158063"/>
        <c:crosses val="autoZero"/>
        <c:auto val="1"/>
        <c:lblAlgn val="ctr"/>
        <c:lblOffset val="100"/>
        <c:noMultiLvlLbl val="0"/>
      </c:catAx>
      <c:valAx>
        <c:axId val="2036158063"/>
        <c:scaling>
          <c:orientation val="minMax"/>
        </c:scaling>
        <c:delete val="0"/>
        <c:axPos val="b"/>
        <c:majorGridlines>
          <c:spPr>
            <a:ln w="9525" cap="flat" cmpd="sng" algn="ctr">
              <a:solidFill>
                <a:schemeClr val="lt1">
                  <a:lumMod val="95000"/>
                  <a:alpha val="10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3616142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[Trucks performance Report 020226.xlsx]Sheet6!PivotTable4</c:name>
    <c:fmtId val="5"/>
  </c:pivotSource>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sz="1600" b="1" i="0" u="none" strike="noStrike" kern="1200" spc="100" baseline="0">
                <a:solidFill>
                  <a:sysClr val="window" lastClr="FFFFFF">
                    <a:lumMod val="95000"/>
                  </a:sysClr>
                </a:solidFill>
                <a:effectLst>
                  <a:outerShdw blurRad="50800" dist="38100" dir="5400000" algn="t" rotWithShape="0">
                    <a:prstClr val="black">
                      <a:alpha val="40000"/>
                    </a:prstClr>
                  </a:outerShdw>
                </a:effectLst>
              </a:rPr>
              <a:t>Sodic Avr. Renenue (Rent+TOR)</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ivotFmts>
      <c:pivotFmt>
        <c:idx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diamond"/>
          <c:size val="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a:outerShdw blurRad="57150" dist="19050" dir="5400000" algn="ctr" rotWithShape="0">
                <a:srgbClr val="000000">
                  <a:alpha val="63000"/>
                </a:srgbClr>
              </a:outerShd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FF0000"/>
          </a:solidFill>
          <a:ln>
            <a:noFill/>
          </a:ln>
          <a:effectLst>
            <a:outerShdw blurRad="57150" dist="19050" dir="5400000" algn="ctr" rotWithShape="0">
              <a:srgbClr val="000000">
                <a:alpha val="63000"/>
              </a:srgbClr>
            </a:outerShdw>
          </a:effectLst>
        </c:spPr>
      </c:pivotFmt>
      <c:pivotFmt>
        <c:idx val="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Sheet6!$H$63</c:f>
              <c:strCache>
                <c:ptCount val="1"/>
                <c:pt idx="0">
                  <c:v>Total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Sheet6!$G$64:$G$73</c:f>
              <c:strCache>
                <c:ptCount val="9"/>
                <c:pt idx="0">
                  <c:v>Krispy Kreme</c:v>
                </c:pt>
                <c:pt idx="1">
                  <c:v>SubWay</c:v>
                </c:pt>
                <c:pt idx="2">
                  <c:v>Zaater &amp; Zeit</c:v>
                </c:pt>
                <c:pt idx="3">
                  <c:v>Hotdog express</c:v>
                </c:pt>
                <c:pt idx="4">
                  <c:v>PAO</c:v>
                </c:pt>
                <c:pt idx="5">
                  <c:v>Qedra</c:v>
                </c:pt>
                <c:pt idx="6">
                  <c:v>Dancing Goat</c:v>
                </c:pt>
                <c:pt idx="7">
                  <c:v>Takosan</c:v>
                </c:pt>
                <c:pt idx="8">
                  <c:v>BRGR</c:v>
                </c:pt>
              </c:strCache>
            </c:strRef>
          </c:cat>
          <c:val>
            <c:numRef>
              <c:f>Sheet6!$H$64:$H$73</c:f>
              <c:numCache>
                <c:formatCode>_(* #,##0_);_(* \(#,##0\);_(* "-"??_);_(@_)</c:formatCode>
                <c:ptCount val="9"/>
                <c:pt idx="1">
                  <c:v>46276.68066666666</c:v>
                </c:pt>
                <c:pt idx="2">
                  <c:v>48003.208133333334</c:v>
                </c:pt>
                <c:pt idx="3">
                  <c:v>50000</c:v>
                </c:pt>
                <c:pt idx="4">
                  <c:v>55445.175111111123</c:v>
                </c:pt>
                <c:pt idx="5">
                  <c:v>67774.927266666666</c:v>
                </c:pt>
                <c:pt idx="6">
                  <c:v>79536.106699999989</c:v>
                </c:pt>
                <c:pt idx="7">
                  <c:v>88612.799866666668</c:v>
                </c:pt>
                <c:pt idx="8">
                  <c:v>182061.6466666667</c:v>
                </c:pt>
              </c:numCache>
            </c:numRef>
          </c:val>
          <c:extLst>
            <c:ext xmlns:c16="http://schemas.microsoft.com/office/drawing/2014/chart" uri="{C3380CC4-5D6E-409C-BE32-E72D297353CC}">
              <c16:uniqueId val="{00000004-8612-48A7-9207-6B37E597A967}"/>
            </c:ext>
          </c:extLst>
        </c:ser>
        <c:dLbls>
          <c:dLblPos val="outEnd"/>
          <c:showLegendKey val="0"/>
          <c:showVal val="1"/>
          <c:showCatName val="0"/>
          <c:showSerName val="0"/>
          <c:showPercent val="0"/>
          <c:showBubbleSize val="0"/>
        </c:dLbls>
        <c:gapWidth val="115"/>
        <c:overlap val="-20"/>
        <c:axId val="162786480"/>
        <c:axId val="162786960"/>
      </c:barChart>
      <c:catAx>
        <c:axId val="162786480"/>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62786960"/>
        <c:crosses val="autoZero"/>
        <c:auto val="1"/>
        <c:lblAlgn val="ctr"/>
        <c:lblOffset val="100"/>
        <c:noMultiLvlLbl val="0"/>
      </c:catAx>
      <c:valAx>
        <c:axId val="162786960"/>
        <c:scaling>
          <c:orientation val="minMax"/>
        </c:scaling>
        <c:delete val="0"/>
        <c:axPos val="b"/>
        <c:majorGridlines>
          <c:spPr>
            <a:ln w="9525" cap="flat" cmpd="sng" algn="ctr">
              <a:solidFill>
                <a:schemeClr val="lt1">
                  <a:lumMod val="95000"/>
                  <a:alpha val="10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627864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sVisible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[Trucks performance Report 020226.xlsx]Sheet6!PivotTable7</c:name>
    <c:fmtId val="7"/>
  </c:pivotSource>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Avr. monthly TOR</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a:outerShdw blurRad="57150" dist="19050" dir="5400000" algn="ctr" rotWithShape="0">
                <a:srgbClr val="000000">
                  <a:alpha val="63000"/>
                </a:srgbClr>
              </a:outerShd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Sheet6!$H$89</c:f>
              <c:strCache>
                <c:ptCount val="1"/>
                <c:pt idx="0">
                  <c:v>Total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Sheet6!$G$90:$G$99</c:f>
              <c:strCache>
                <c:ptCount val="9"/>
                <c:pt idx="0">
                  <c:v>Krispy Kreme</c:v>
                </c:pt>
                <c:pt idx="1">
                  <c:v>Hotdog express</c:v>
                </c:pt>
                <c:pt idx="2">
                  <c:v>SubWay</c:v>
                </c:pt>
                <c:pt idx="3">
                  <c:v>Zaater &amp; Zeit</c:v>
                </c:pt>
                <c:pt idx="4">
                  <c:v>PAO</c:v>
                </c:pt>
                <c:pt idx="5">
                  <c:v>Qedra</c:v>
                </c:pt>
                <c:pt idx="6">
                  <c:v>Dancing Goat</c:v>
                </c:pt>
                <c:pt idx="7">
                  <c:v>Takosan</c:v>
                </c:pt>
                <c:pt idx="8">
                  <c:v>BRGR</c:v>
                </c:pt>
              </c:strCache>
            </c:strRef>
          </c:cat>
          <c:val>
            <c:numRef>
              <c:f>Sheet6!$H$90:$H$99</c:f>
              <c:numCache>
                <c:formatCode>#,##0</c:formatCode>
                <c:ptCount val="9"/>
                <c:pt idx="0">
                  <c:v>0</c:v>
                </c:pt>
                <c:pt idx="1">
                  <c:v>0</c:v>
                </c:pt>
                <c:pt idx="2">
                  <c:v>276.6806666666659</c:v>
                </c:pt>
                <c:pt idx="3">
                  <c:v>2447.6525777777788</c:v>
                </c:pt>
                <c:pt idx="4">
                  <c:v>5445.1751111111089</c:v>
                </c:pt>
                <c:pt idx="5">
                  <c:v>22358.260599999998</c:v>
                </c:pt>
                <c:pt idx="6">
                  <c:v>35536.106699999997</c:v>
                </c:pt>
                <c:pt idx="7">
                  <c:v>38612.799866666661</c:v>
                </c:pt>
                <c:pt idx="8">
                  <c:v>132061.6466666667</c:v>
                </c:pt>
              </c:numCache>
            </c:numRef>
          </c:val>
          <c:extLst>
            <c:ext xmlns:c16="http://schemas.microsoft.com/office/drawing/2014/chart" uri="{C3380CC4-5D6E-409C-BE32-E72D297353CC}">
              <c16:uniqueId val="{00000000-F922-491F-A163-90A63F20594D}"/>
            </c:ext>
          </c:extLst>
        </c:ser>
        <c:dLbls>
          <c:dLblPos val="outEnd"/>
          <c:showLegendKey val="0"/>
          <c:showVal val="1"/>
          <c:showCatName val="0"/>
          <c:showSerName val="0"/>
          <c:showPercent val="0"/>
          <c:showBubbleSize val="0"/>
        </c:dLbls>
        <c:gapWidth val="100"/>
        <c:axId val="1275171632"/>
        <c:axId val="1275174032"/>
      </c:barChart>
      <c:catAx>
        <c:axId val="1275171632"/>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275174032"/>
        <c:crosses val="autoZero"/>
        <c:auto val="1"/>
        <c:lblAlgn val="ctr"/>
        <c:lblOffset val="100"/>
        <c:noMultiLvlLbl val="0"/>
      </c:catAx>
      <c:valAx>
        <c:axId val="1275174032"/>
        <c:scaling>
          <c:orientation val="minMax"/>
        </c:scaling>
        <c:delete val="0"/>
        <c:axPos val="b"/>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2751716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[Trucks performance Report 020226.xlsx]Sheet6!PivotTable5</c:name>
    <c:fmtId val="7"/>
  </c:pivotSource>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Expiry dates</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ivotFmts>
      <c:pivotFmt>
        <c:idx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diamond"/>
          <c:size val="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a:outerShdw blurRad="57150" dist="19050" dir="5400000" algn="ctr" rotWithShape="0">
                <a:srgbClr val="000000">
                  <a:alpha val="63000"/>
                </a:srgbClr>
              </a:outerShd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FF0000"/>
          </a:solidFill>
          <a:ln>
            <a:noFill/>
          </a:ln>
          <a:effectLst>
            <a:outerShdw blurRad="57150" dist="19050" dir="5400000" algn="ctr" rotWithShape="0">
              <a:srgbClr val="000000">
                <a:alpha val="63000"/>
              </a:srgbClr>
            </a:outerShdw>
          </a:effectLst>
        </c:spPr>
      </c:pivotFmt>
    </c:pivotFmts>
    <c:plotArea>
      <c:layout/>
      <c:barChart>
        <c:barDir val="bar"/>
        <c:grouping val="clustered"/>
        <c:varyColors val="0"/>
        <c:ser>
          <c:idx val="0"/>
          <c:order val="0"/>
          <c:tx>
            <c:strRef>
              <c:f>Sheet6!$H$105</c:f>
              <c:strCache>
                <c:ptCount val="1"/>
                <c:pt idx="0">
                  <c:v>Total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Pt>
            <c:idx val="8"/>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5E8B-48AB-B2FE-ACCB420F488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Sheet6!$G$106:$G$115</c:f>
              <c:strCache>
                <c:ptCount val="9"/>
                <c:pt idx="0">
                  <c:v>Qedra</c:v>
                </c:pt>
                <c:pt idx="1">
                  <c:v>Takosan</c:v>
                </c:pt>
                <c:pt idx="2">
                  <c:v>BRGR</c:v>
                </c:pt>
                <c:pt idx="3">
                  <c:v>Hotdog express</c:v>
                </c:pt>
                <c:pt idx="4">
                  <c:v>Dancing Goat</c:v>
                </c:pt>
                <c:pt idx="5">
                  <c:v>PAO</c:v>
                </c:pt>
                <c:pt idx="6">
                  <c:v>Krispy Kreme</c:v>
                </c:pt>
                <c:pt idx="7">
                  <c:v>Zaater &amp; Zeit</c:v>
                </c:pt>
                <c:pt idx="8">
                  <c:v>SubWay</c:v>
                </c:pt>
              </c:strCache>
            </c:strRef>
          </c:cat>
          <c:val>
            <c:numRef>
              <c:f>Sheet6!$H$106:$H$115</c:f>
              <c:numCache>
                <c:formatCode>m/d/yyyy</c:formatCode>
                <c:ptCount val="9"/>
                <c:pt idx="0">
                  <c:v>47118</c:v>
                </c:pt>
                <c:pt idx="1">
                  <c:v>47057</c:v>
                </c:pt>
                <c:pt idx="2">
                  <c:v>47027</c:v>
                </c:pt>
                <c:pt idx="3">
                  <c:v>46898</c:v>
                </c:pt>
                <c:pt idx="4">
                  <c:v>46874</c:v>
                </c:pt>
                <c:pt idx="5">
                  <c:v>46843</c:v>
                </c:pt>
                <c:pt idx="6">
                  <c:v>46387</c:v>
                </c:pt>
                <c:pt idx="7">
                  <c:v>46326</c:v>
                </c:pt>
                <c:pt idx="8">
                  <c:v>46006</c:v>
                </c:pt>
              </c:numCache>
            </c:numRef>
          </c:val>
          <c:extLst>
            <c:ext xmlns:c16="http://schemas.microsoft.com/office/drawing/2014/chart" uri="{C3380CC4-5D6E-409C-BE32-E72D297353CC}">
              <c16:uniqueId val="{00000000-2458-469B-9312-267B1AE46A8F}"/>
            </c:ext>
          </c:extLst>
        </c:ser>
        <c:dLbls>
          <c:dLblPos val="outEnd"/>
          <c:showLegendKey val="0"/>
          <c:showVal val="1"/>
          <c:showCatName val="0"/>
          <c:showSerName val="0"/>
          <c:showPercent val="0"/>
          <c:showBubbleSize val="0"/>
        </c:dLbls>
        <c:gapWidth val="115"/>
        <c:overlap val="-20"/>
        <c:axId val="1963904463"/>
        <c:axId val="1963901583"/>
      </c:barChart>
      <c:catAx>
        <c:axId val="1963904463"/>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963901583"/>
        <c:crosses val="autoZero"/>
        <c:auto val="1"/>
        <c:lblAlgn val="ctr"/>
        <c:lblOffset val="100"/>
        <c:noMultiLvlLbl val="0"/>
      </c:catAx>
      <c:valAx>
        <c:axId val="1963901583"/>
        <c:scaling>
          <c:orientation val="minMax"/>
        </c:scaling>
        <c:delete val="1"/>
        <c:axPos val="b"/>
        <c:majorGridlines>
          <c:spPr>
            <a:ln w="9525" cap="flat" cmpd="sng" algn="ctr">
              <a:solidFill>
                <a:schemeClr val="lt1">
                  <a:lumMod val="95000"/>
                  <a:alpha val="10000"/>
                </a:schemeClr>
              </a:solidFill>
              <a:round/>
            </a:ln>
            <a:effectLst/>
          </c:spPr>
        </c:majorGridlines>
        <c:numFmt formatCode="m/d/yyyy" sourceLinked="1"/>
        <c:majorTickMark val="none"/>
        <c:minorTickMark val="none"/>
        <c:tickLblPos val="nextTo"/>
        <c:crossAx val="196390446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[Trucks performance Report 020226.xlsx]Sheet6!PivotTable6</c:name>
    <c:fmtId val="6"/>
  </c:pivotSource>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spc="100" baseline="0">
                <a:solidFill>
                  <a:sysClr val="window" lastClr="FFFFFF">
                    <a:lumMod val="95000"/>
                  </a:sysClr>
                </a:solidFill>
                <a:effectLst>
                  <a:outerShdw blurRad="50800" dist="38100" dir="5400000" algn="t" rotWithShape="0">
                    <a:prstClr val="black">
                      <a:alpha val="40000"/>
                    </a:prstClr>
                  </a:outerShdw>
                </a:effectLst>
                <a:latin typeface="+mn-lt"/>
                <a:ea typeface="+mn-ea"/>
                <a:cs typeface="+mn-cs"/>
              </a:defRPr>
            </a:pPr>
            <a:r>
              <a:rPr lang="en-US" sz="1600" b="1" i="0" u="none" strike="noStrike" kern="1200" spc="100" baseline="0">
                <a:solidFill>
                  <a:sysClr val="window" lastClr="FFFFFF">
                    <a:lumMod val="95000"/>
                  </a:sysClr>
                </a:solidFill>
                <a:effectLst>
                  <a:outerShdw blurRad="50800" dist="38100" dir="5400000" algn="t" rotWithShape="0">
                    <a:prstClr val="black">
                      <a:alpha val="40000"/>
                    </a:prstClr>
                  </a:outerShdw>
                </a:effectLst>
              </a:rPr>
              <a:t>Tenants 2025 Avr. monthly sales</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spc="100" baseline="0">
              <a:solidFill>
                <a:sysClr val="window" lastClr="FFFFFF">
                  <a:lumMod val="95000"/>
                </a:sys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ivotFmts>
      <c:pivotFmt>
        <c:idx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diamond"/>
          <c:size val="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a:outerShdw blurRad="57150" dist="19050" dir="5400000" algn="ctr" rotWithShape="0">
                <a:srgbClr val="000000">
                  <a:alpha val="63000"/>
                </a:srgbClr>
              </a:outerShd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FF0000"/>
          </a:solidFill>
          <a:ln>
            <a:noFill/>
          </a:ln>
          <a:effectLst>
            <a:outerShdw blurRad="57150" dist="19050" dir="5400000" algn="ctr" rotWithShape="0">
              <a:srgbClr val="000000">
                <a:alpha val="63000"/>
              </a:srgbClr>
            </a:outerShdw>
          </a:effectLst>
        </c:spPr>
      </c:pivotFmt>
    </c:pivotFmts>
    <c:plotArea>
      <c:layout/>
      <c:barChart>
        <c:barDir val="bar"/>
        <c:grouping val="clustered"/>
        <c:varyColors val="0"/>
        <c:ser>
          <c:idx val="0"/>
          <c:order val="0"/>
          <c:tx>
            <c:strRef>
              <c:f>Sheet6!$L$4</c:f>
              <c:strCache>
                <c:ptCount val="1"/>
                <c:pt idx="0">
                  <c:v>Total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Pt>
            <c:idx val="2"/>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9D68-4417-A2B5-B79D38A530E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Sheet6!$K$5:$K$14</c:f>
              <c:strCache>
                <c:ptCount val="9"/>
                <c:pt idx="0">
                  <c:v>Krispy Kreme</c:v>
                </c:pt>
                <c:pt idx="1">
                  <c:v>Hotdog express</c:v>
                </c:pt>
                <c:pt idx="2">
                  <c:v>SubWay</c:v>
                </c:pt>
                <c:pt idx="3">
                  <c:v>PAO</c:v>
                </c:pt>
                <c:pt idx="4">
                  <c:v>Zaater &amp; Zeit</c:v>
                </c:pt>
                <c:pt idx="5">
                  <c:v>Dancing Goat</c:v>
                </c:pt>
                <c:pt idx="6">
                  <c:v>Takosan</c:v>
                </c:pt>
                <c:pt idx="7">
                  <c:v>Qedra</c:v>
                </c:pt>
                <c:pt idx="8">
                  <c:v>BRGR</c:v>
                </c:pt>
              </c:strCache>
            </c:strRef>
          </c:cat>
          <c:val>
            <c:numRef>
              <c:f>Sheet6!$L$5:$L$14</c:f>
              <c:numCache>
                <c:formatCode>General</c:formatCode>
                <c:ptCount val="9"/>
                <c:pt idx="0">
                  <c:v>0</c:v>
                </c:pt>
                <c:pt idx="1">
                  <c:v>55944.660087719298</c:v>
                </c:pt>
                <c:pt idx="2">
                  <c:v>275517.09833333333</c:v>
                </c:pt>
                <c:pt idx="3">
                  <c:v>449436.86666666664</c:v>
                </c:pt>
                <c:pt idx="4">
                  <c:v>503852.69222222228</c:v>
                </c:pt>
                <c:pt idx="5">
                  <c:v>656146.30583333329</c:v>
                </c:pt>
                <c:pt idx="6">
                  <c:v>728034.63083333336</c:v>
                </c:pt>
                <c:pt idx="7">
                  <c:v>793150.59083333332</c:v>
                </c:pt>
                <c:pt idx="8">
                  <c:v>2275770.5833333335</c:v>
                </c:pt>
              </c:numCache>
            </c:numRef>
          </c:val>
          <c:extLst>
            <c:ext xmlns:c16="http://schemas.microsoft.com/office/drawing/2014/chart" uri="{C3380CC4-5D6E-409C-BE32-E72D297353CC}">
              <c16:uniqueId val="{00000000-6880-4D89-B447-E6B58261D966}"/>
            </c:ext>
          </c:extLst>
        </c:ser>
        <c:dLbls>
          <c:dLblPos val="outEnd"/>
          <c:showLegendKey val="0"/>
          <c:showVal val="1"/>
          <c:showCatName val="0"/>
          <c:showSerName val="0"/>
          <c:showPercent val="0"/>
          <c:showBubbleSize val="0"/>
        </c:dLbls>
        <c:gapWidth val="115"/>
        <c:overlap val="-20"/>
        <c:axId val="24183311"/>
        <c:axId val="24166991"/>
      </c:barChart>
      <c:catAx>
        <c:axId val="24183311"/>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166991"/>
        <c:crosses val="autoZero"/>
        <c:auto val="1"/>
        <c:lblAlgn val="ctr"/>
        <c:lblOffset val="100"/>
        <c:noMultiLvlLbl val="0"/>
      </c:catAx>
      <c:valAx>
        <c:axId val="24166991"/>
        <c:scaling>
          <c:orientation val="minMax"/>
        </c:scaling>
        <c:delete val="0"/>
        <c:axPos val="b"/>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18331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[Trucks performance Report 020226.xlsx]Sheet6!PivotTable8</c:name>
    <c:fmtId val="5"/>
  </c:pivotSource>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OCR(Occupancy Cost Ratio)</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ivotFmts>
      <c:pivotFmt>
        <c:idx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diamond"/>
          <c:size val="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a:outerShdw blurRad="57150" dist="19050" dir="5400000" algn="ctr" rotWithShape="0">
                <a:srgbClr val="000000">
                  <a:alpha val="63000"/>
                </a:srgbClr>
              </a:outerShd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FF0000"/>
          </a:solidFill>
          <a:ln>
            <a:noFill/>
          </a:ln>
          <a:effectLst>
            <a:outerShdw blurRad="57150" dist="19050" dir="5400000" algn="ctr" rotWithShape="0">
              <a:srgbClr val="000000">
                <a:alpha val="63000"/>
              </a:srgbClr>
            </a:outerShdw>
          </a:effectLst>
        </c:spPr>
      </c:pivotFmt>
    </c:pivotFmts>
    <c:plotArea>
      <c:layout/>
      <c:barChart>
        <c:barDir val="bar"/>
        <c:grouping val="clustered"/>
        <c:varyColors val="0"/>
        <c:ser>
          <c:idx val="0"/>
          <c:order val="0"/>
          <c:tx>
            <c:strRef>
              <c:f>Sheet6!$H$121</c:f>
              <c:strCache>
                <c:ptCount val="1"/>
                <c:pt idx="0">
                  <c:v>Total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Pt>
            <c:idx val="1"/>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1A8A-427E-B9E1-673FA9917EFC}"/>
              </c:ext>
            </c:extLst>
          </c:dPt>
          <c:dPt>
            <c:idx val="2"/>
            <c:invertIfNegative val="0"/>
            <c:bubble3D val="0"/>
            <c:extLst>
              <c:ext xmlns:c16="http://schemas.microsoft.com/office/drawing/2014/chart" uri="{C3380CC4-5D6E-409C-BE32-E72D297353CC}">
                <c16:uniqueId val="{00000000-2967-4D5B-9662-E840ADA7FB7A}"/>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Sheet6!$G$122:$G$131</c:f>
              <c:strCache>
                <c:ptCount val="9"/>
                <c:pt idx="0">
                  <c:v>Hotdog express</c:v>
                </c:pt>
                <c:pt idx="1">
                  <c:v>SubWay</c:v>
                </c:pt>
                <c:pt idx="2">
                  <c:v>Zaater &amp; Zeit</c:v>
                </c:pt>
                <c:pt idx="3">
                  <c:v>Takosan</c:v>
                </c:pt>
                <c:pt idx="4">
                  <c:v>PAO</c:v>
                </c:pt>
                <c:pt idx="5">
                  <c:v>Dancing Goat</c:v>
                </c:pt>
                <c:pt idx="6">
                  <c:v>Qedra</c:v>
                </c:pt>
                <c:pt idx="7">
                  <c:v>BRGR</c:v>
                </c:pt>
                <c:pt idx="8">
                  <c:v>Krispy Kreme</c:v>
                </c:pt>
              </c:strCache>
            </c:strRef>
          </c:cat>
          <c:val>
            <c:numRef>
              <c:f>Sheet6!$H$122:$H$131</c:f>
              <c:numCache>
                <c:formatCode>General</c:formatCode>
                <c:ptCount val="9"/>
                <c:pt idx="0">
                  <c:v>0.96161436475108186</c:v>
                </c:pt>
                <c:pt idx="1">
                  <c:v>0.19787691144988753</c:v>
                </c:pt>
                <c:pt idx="2">
                  <c:v>0.18352963418449555</c:v>
                </c:pt>
                <c:pt idx="3">
                  <c:v>0.12427907655498431</c:v>
                </c:pt>
                <c:pt idx="4">
                  <c:v>0.12420358717866728</c:v>
                </c:pt>
                <c:pt idx="5">
                  <c:v>0.12243327550991662</c:v>
                </c:pt>
                <c:pt idx="6">
                  <c:v>8.7912818721697039E-2</c:v>
                </c:pt>
                <c:pt idx="7">
                  <c:v>7.9999999999999988E-2</c:v>
                </c:pt>
                <c:pt idx="8">
                  <c:v>0</c:v>
                </c:pt>
              </c:numCache>
            </c:numRef>
          </c:val>
          <c:extLst>
            <c:ext xmlns:c16="http://schemas.microsoft.com/office/drawing/2014/chart" uri="{C3380CC4-5D6E-409C-BE32-E72D297353CC}">
              <c16:uniqueId val="{00000000-2B3F-4389-9C35-7771CC107979}"/>
            </c:ext>
          </c:extLst>
        </c:ser>
        <c:dLbls>
          <c:dLblPos val="outEnd"/>
          <c:showLegendKey val="0"/>
          <c:showVal val="1"/>
          <c:showCatName val="0"/>
          <c:showSerName val="0"/>
          <c:showPercent val="0"/>
          <c:showBubbleSize val="0"/>
        </c:dLbls>
        <c:gapWidth val="115"/>
        <c:overlap val="-20"/>
        <c:axId val="1968107279"/>
        <c:axId val="1968110159"/>
      </c:barChart>
      <c:catAx>
        <c:axId val="1968107279"/>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968110159"/>
        <c:crosses val="autoZero"/>
        <c:auto val="1"/>
        <c:lblAlgn val="ctr"/>
        <c:lblOffset val="100"/>
        <c:noMultiLvlLbl val="0"/>
      </c:catAx>
      <c:valAx>
        <c:axId val="1968110159"/>
        <c:scaling>
          <c:orientation val="minMax"/>
        </c:scaling>
        <c:delete val="0"/>
        <c:axPos val="b"/>
        <c:majorGridlines>
          <c:spPr>
            <a:ln w="9525" cap="flat" cmpd="sng" algn="ctr">
              <a:solidFill>
                <a:schemeClr val="lt1">
                  <a:lumMod val="95000"/>
                  <a:alpha val="1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96810727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[Trucks performance Report 020226.xlsx]Sheet6!PivotTable10</c:name>
    <c:fmtId val="6"/>
  </c:pivotSource>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sz="1600" b="1" i="0" u="none" strike="noStrike" kern="1200" spc="100" baseline="0">
                <a:solidFill>
                  <a:sysClr val="window" lastClr="FFFFFF">
                    <a:lumMod val="95000"/>
                  </a:sysClr>
                </a:solidFill>
                <a:effectLst>
                  <a:outerShdw blurRad="50800" dist="38100" dir="5400000" algn="t" rotWithShape="0">
                    <a:prstClr val="black">
                      <a:alpha val="40000"/>
                    </a:prstClr>
                  </a:outerShdw>
                </a:effectLst>
              </a:rPr>
              <a:t>Outstanding by Truck</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a:outerShdw blurRad="57150" dist="19050" dir="5400000" algn="ctr" rotWithShape="0">
                <a:srgbClr val="000000">
                  <a:alpha val="63000"/>
                </a:srgbClr>
              </a:outerShd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Sheet6!$B$151</c:f>
              <c:strCache>
                <c:ptCount val="1"/>
                <c:pt idx="0">
                  <c:v>Total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Sheet6!$A$152:$A$161</c:f>
              <c:strCache>
                <c:ptCount val="9"/>
                <c:pt idx="0">
                  <c:v>BRGR</c:v>
                </c:pt>
                <c:pt idx="1">
                  <c:v>Dancing Goat</c:v>
                </c:pt>
                <c:pt idx="2">
                  <c:v>Takosan</c:v>
                </c:pt>
                <c:pt idx="3">
                  <c:v>Qedra</c:v>
                </c:pt>
                <c:pt idx="4">
                  <c:v>PAO</c:v>
                </c:pt>
                <c:pt idx="5">
                  <c:v>Zaater &amp; Zeit</c:v>
                </c:pt>
                <c:pt idx="6">
                  <c:v>SubWay</c:v>
                </c:pt>
                <c:pt idx="7">
                  <c:v>Krispy Kreme</c:v>
                </c:pt>
                <c:pt idx="8">
                  <c:v>Hotdog express</c:v>
                </c:pt>
              </c:strCache>
            </c:strRef>
          </c:cat>
          <c:val>
            <c:numRef>
              <c:f>Sheet6!$B$152:$B$161</c:f>
              <c:numCache>
                <c:formatCode>_(* #,##0_);_(* \(#,##0\);_(* "-"??_);_(@_)</c:formatCode>
                <c:ptCount val="9"/>
                <c:pt idx="0">
                  <c:v>1593253.6399999997</c:v>
                </c:pt>
                <c:pt idx="1">
                  <c:v>357155.02</c:v>
                </c:pt>
                <c:pt idx="2">
                  <c:v>225739.41000000003</c:v>
                </c:pt>
                <c:pt idx="3">
                  <c:v>192390.65000000002</c:v>
                </c:pt>
                <c:pt idx="4">
                  <c:v>31743.219999999972</c:v>
                </c:pt>
                <c:pt idx="5">
                  <c:v>13275.660000000033</c:v>
                </c:pt>
                <c:pt idx="6">
                  <c:v>3784.9899999999907</c:v>
                </c:pt>
                <c:pt idx="7">
                  <c:v>0</c:v>
                </c:pt>
                <c:pt idx="8">
                  <c:v>0</c:v>
                </c:pt>
              </c:numCache>
            </c:numRef>
          </c:val>
          <c:extLst>
            <c:ext xmlns:c16="http://schemas.microsoft.com/office/drawing/2014/chart" uri="{C3380CC4-5D6E-409C-BE32-E72D297353CC}">
              <c16:uniqueId val="{00000000-263F-4EFB-A70E-BCA3F37D7DFB}"/>
            </c:ext>
          </c:extLst>
        </c:ser>
        <c:dLbls>
          <c:dLblPos val="outEnd"/>
          <c:showLegendKey val="0"/>
          <c:showVal val="1"/>
          <c:showCatName val="0"/>
          <c:showSerName val="0"/>
          <c:showPercent val="0"/>
          <c:showBubbleSize val="0"/>
        </c:dLbls>
        <c:gapWidth val="100"/>
        <c:overlap val="-24"/>
        <c:axId val="445812832"/>
        <c:axId val="445811872"/>
      </c:barChart>
      <c:catAx>
        <c:axId val="445812832"/>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445811872"/>
        <c:crosses val="autoZero"/>
        <c:auto val="1"/>
        <c:lblAlgn val="ctr"/>
        <c:lblOffset val="100"/>
        <c:noMultiLvlLbl val="0"/>
      </c:catAx>
      <c:valAx>
        <c:axId val="445811872"/>
        <c:scaling>
          <c:orientation val="minMax"/>
        </c:scaling>
        <c:delete val="0"/>
        <c:axPos val="l"/>
        <c:majorGridlines>
          <c:spPr>
            <a:ln w="9525" cap="flat" cmpd="sng" algn="ctr">
              <a:solidFill>
                <a:schemeClr val="lt1">
                  <a:lumMod val="95000"/>
                  <a:alpha val="10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4458128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32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gradFill>
        <a:gsLst>
          <a:gs pos="100000">
            <a:schemeClr val="dk1">
              <a:lumMod val="95000"/>
              <a:lumOff val="5000"/>
            </a:schemeClr>
          </a:gs>
          <a:gs pos="0">
            <a:schemeClr val="dk1">
              <a:lumMod val="75000"/>
              <a:lumOff val="25000"/>
            </a:schemeClr>
          </a:gs>
        </a:gsLst>
        <a:path path="circle">
          <a:fillToRect l="50000" t="50000" r="50000" b="50000"/>
        </a:path>
      </a:gradFill>
      <a:ln w="9525">
        <a:solidFill>
          <a:schemeClr val="dk1">
            <a:lumMod val="75000"/>
            <a:lumOff val="25000"/>
          </a:schemeClr>
        </a:solidFill>
      </a:ln>
    </cs:spPr>
  </cs:downBar>
  <cs:dropLine>
    <cs:lnRef idx="0"/>
    <cs:fillRef idx="0"/>
    <cs:effectRef idx="0"/>
    <cs:fontRef idx="minor">
      <a:schemeClr val="tx1"/>
    </cs:fontRef>
    <cs:spPr>
      <a:ln w="9525" cap="flat" cmpd="sng" algn="ctr">
        <a:solidFill>
          <a:schemeClr val="lt1"/>
        </a:solidFill>
        <a:round/>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cap="flat" cmpd="sng" algn="ctr">
        <a:solidFill>
          <a:schemeClr val="lt1"/>
        </a:solidFill>
        <a:round/>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gradFill>
        <a:gsLst>
          <a:gs pos="100000">
            <a:schemeClr val="lt1">
              <a:lumMod val="85000"/>
            </a:schemeClr>
          </a:gs>
          <a:gs pos="0">
            <a:schemeClr val="lt1"/>
          </a:gs>
        </a:gsLst>
        <a:path path="circle">
          <a:fillToRect l="50000" t="50000" r="50000" b="50000"/>
        </a:path>
      </a:gradFill>
      <a:ln w="9525" cap="flat" cmpd="sng" algn="ctr">
        <a:solidFill>
          <a:schemeClr val="lt1"/>
        </a:solidFill>
        <a:round/>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6.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7.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18.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9.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0.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22.xml><?xml version="1.0" encoding="utf-8"?>
<cs:chartStyle xmlns:cs="http://schemas.microsoft.com/office/drawing/2012/chartStyle" xmlns:a="http://schemas.openxmlformats.org/drawingml/2006/main" id="32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gradFill>
        <a:gsLst>
          <a:gs pos="100000">
            <a:schemeClr val="dk1">
              <a:lumMod val="95000"/>
              <a:lumOff val="5000"/>
            </a:schemeClr>
          </a:gs>
          <a:gs pos="0">
            <a:schemeClr val="dk1">
              <a:lumMod val="75000"/>
              <a:lumOff val="25000"/>
            </a:schemeClr>
          </a:gs>
        </a:gsLst>
        <a:path path="circle">
          <a:fillToRect l="50000" t="50000" r="50000" b="50000"/>
        </a:path>
      </a:gradFill>
      <a:ln w="9525">
        <a:solidFill>
          <a:schemeClr val="dk1">
            <a:lumMod val="75000"/>
            <a:lumOff val="25000"/>
          </a:schemeClr>
        </a:solidFill>
      </a:ln>
    </cs:spPr>
  </cs:downBar>
  <cs:dropLine>
    <cs:lnRef idx="0"/>
    <cs:fillRef idx="0"/>
    <cs:effectRef idx="0"/>
    <cs:fontRef idx="minor">
      <a:schemeClr val="tx1"/>
    </cs:fontRef>
    <cs:spPr>
      <a:ln w="9525" cap="flat" cmpd="sng" algn="ctr">
        <a:solidFill>
          <a:schemeClr val="lt1"/>
        </a:solidFill>
        <a:round/>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cap="flat" cmpd="sng" algn="ctr">
        <a:solidFill>
          <a:schemeClr val="lt1"/>
        </a:solidFill>
        <a:round/>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gradFill>
        <a:gsLst>
          <a:gs pos="100000">
            <a:schemeClr val="lt1">
              <a:lumMod val="85000"/>
            </a:schemeClr>
          </a:gs>
          <a:gs pos="0">
            <a:schemeClr val="lt1"/>
          </a:gs>
        </a:gsLst>
        <a:path path="circle">
          <a:fillToRect l="50000" t="50000" r="50000" b="50000"/>
        </a:path>
      </a:gradFill>
      <a:ln w="9525" cap="flat" cmpd="sng" algn="ctr">
        <a:solidFill>
          <a:schemeClr val="lt1"/>
        </a:solidFill>
        <a:round/>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3.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6.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s>
</file>

<file path=xl/drawings/_rels/drawing4.xml.rels><?xml version="1.0" encoding="UTF-8" standalone="yes"?>
<Relationships xmlns="http://schemas.openxmlformats.org/package/2006/relationships"><Relationship Id="rId8" Type="http://schemas.openxmlformats.org/officeDocument/2006/relationships/chart" Target="../charts/chart23.xml"/><Relationship Id="rId3" Type="http://schemas.openxmlformats.org/officeDocument/2006/relationships/chart" Target="../charts/chart18.xml"/><Relationship Id="rId7" Type="http://schemas.openxmlformats.org/officeDocument/2006/relationships/chart" Target="../charts/chart22.xml"/><Relationship Id="rId2" Type="http://schemas.openxmlformats.org/officeDocument/2006/relationships/chart" Target="../charts/chart17.xml"/><Relationship Id="rId1" Type="http://schemas.openxmlformats.org/officeDocument/2006/relationships/chart" Target="../charts/chart16.xml"/><Relationship Id="rId6" Type="http://schemas.openxmlformats.org/officeDocument/2006/relationships/chart" Target="../charts/chart21.xml"/><Relationship Id="rId5" Type="http://schemas.openxmlformats.org/officeDocument/2006/relationships/chart" Target="../charts/chart20.xml"/><Relationship Id="rId10" Type="http://schemas.openxmlformats.org/officeDocument/2006/relationships/chart" Target="../charts/chart25.xml"/><Relationship Id="rId4" Type="http://schemas.openxmlformats.org/officeDocument/2006/relationships/chart" Target="../charts/chart19.xml"/><Relationship Id="rId9" Type="http://schemas.openxmlformats.org/officeDocument/2006/relationships/chart" Target="../charts/chart2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27.xml"/><Relationship Id="rId1" Type="http://schemas.openxmlformats.org/officeDocument/2006/relationships/chart" Target="../charts/chart26.xml"/></Relationships>
</file>

<file path=xl/drawings/drawing1.xml><?xml version="1.0" encoding="utf-8"?>
<xdr:wsDr xmlns:xdr="http://schemas.openxmlformats.org/drawingml/2006/spreadsheetDrawing" xmlns:a="http://schemas.openxmlformats.org/drawingml/2006/main">
  <xdr:twoCellAnchor>
    <xdr:from>
      <xdr:col>0</xdr:col>
      <xdr:colOff>169626</xdr:colOff>
      <xdr:row>1</xdr:row>
      <xdr:rowOff>146398</xdr:rowOff>
    </xdr:from>
    <xdr:to>
      <xdr:col>23</xdr:col>
      <xdr:colOff>521918</xdr:colOff>
      <xdr:row>6</xdr:row>
      <xdr:rowOff>79723</xdr:rowOff>
    </xdr:to>
    <xdr:sp macro="" textlink="">
      <xdr:nvSpPr>
        <xdr:cNvPr id="6" name="Rectangle: Rounded Corners 5">
          <a:extLst>
            <a:ext uri="{FF2B5EF4-FFF2-40B4-BE49-F238E27FC236}">
              <a16:creationId xmlns:a16="http://schemas.microsoft.com/office/drawing/2014/main" id="{3EFA865F-5AB2-F9D5-ECB4-E788B9F8040E}"/>
            </a:ext>
          </a:extLst>
        </xdr:cNvPr>
        <xdr:cNvSpPr/>
      </xdr:nvSpPr>
      <xdr:spPr>
        <a:xfrm>
          <a:off x="2622640" y="342117"/>
          <a:ext cx="14457120" cy="9119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4400"/>
            <a:t>2025 HUB Park Trucks</a:t>
          </a:r>
          <a:r>
            <a:rPr lang="en-US" sz="4400" baseline="0"/>
            <a:t> Performance</a:t>
          </a:r>
          <a:endParaRPr lang="en-US" sz="4400"/>
        </a:p>
      </xdr:txBody>
    </xdr:sp>
    <xdr:clientData/>
  </xdr:twoCellAnchor>
  <xdr:twoCellAnchor>
    <xdr:from>
      <xdr:col>12</xdr:col>
      <xdr:colOff>326201</xdr:colOff>
      <xdr:row>46</xdr:row>
      <xdr:rowOff>88793</xdr:rowOff>
    </xdr:from>
    <xdr:to>
      <xdr:col>23</xdr:col>
      <xdr:colOff>600206</xdr:colOff>
      <xdr:row>64</xdr:row>
      <xdr:rowOff>129153</xdr:rowOff>
    </xdr:to>
    <xdr:graphicFrame macro="">
      <xdr:nvGraphicFramePr>
        <xdr:cNvPr id="16" name="Chart 15">
          <a:extLst>
            <a:ext uri="{FF2B5EF4-FFF2-40B4-BE49-F238E27FC236}">
              <a16:creationId xmlns:a16="http://schemas.microsoft.com/office/drawing/2014/main" id="{A026F27E-6759-4192-81B1-70E3E7F1AD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344172</xdr:colOff>
      <xdr:row>25</xdr:row>
      <xdr:rowOff>174913</xdr:rowOff>
    </xdr:from>
    <xdr:to>
      <xdr:col>24</xdr:col>
      <xdr:colOff>13049</xdr:colOff>
      <xdr:row>46</xdr:row>
      <xdr:rowOff>16144</xdr:rowOff>
    </xdr:to>
    <xdr:graphicFrame macro="">
      <xdr:nvGraphicFramePr>
        <xdr:cNvPr id="21" name="Chart 20">
          <a:extLst>
            <a:ext uri="{FF2B5EF4-FFF2-40B4-BE49-F238E27FC236}">
              <a16:creationId xmlns:a16="http://schemas.microsoft.com/office/drawing/2014/main" id="{76FCAE71-65D1-41D6-80BC-9D3C60CFBA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246300</xdr:colOff>
      <xdr:row>6</xdr:row>
      <xdr:rowOff>143528</xdr:rowOff>
    </xdr:from>
    <xdr:to>
      <xdr:col>12</xdr:col>
      <xdr:colOff>233254</xdr:colOff>
      <xdr:row>25</xdr:row>
      <xdr:rowOff>104384</xdr:rowOff>
    </xdr:to>
    <xdr:graphicFrame macro="">
      <xdr:nvGraphicFramePr>
        <xdr:cNvPr id="22" name="Chart 21">
          <a:extLst>
            <a:ext uri="{FF2B5EF4-FFF2-40B4-BE49-F238E27FC236}">
              <a16:creationId xmlns:a16="http://schemas.microsoft.com/office/drawing/2014/main" id="{EBD32930-F7A6-4A3A-89DB-9483CE1DDC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24</xdr:col>
      <xdr:colOff>385452</xdr:colOff>
      <xdr:row>2</xdr:row>
      <xdr:rowOff>44287</xdr:rowOff>
    </xdr:from>
    <xdr:to>
      <xdr:col>28</xdr:col>
      <xdr:colOff>36476</xdr:colOff>
      <xdr:row>13</xdr:row>
      <xdr:rowOff>81312</xdr:rowOff>
    </xdr:to>
    <mc:AlternateContent xmlns:mc="http://schemas.openxmlformats.org/markup-compatibility/2006" xmlns:a14="http://schemas.microsoft.com/office/drawing/2010/main">
      <mc:Choice Requires="a14">
        <xdr:graphicFrame macro="">
          <xdr:nvGraphicFramePr>
            <xdr:cNvPr id="23" name="Date">
              <a:extLst>
                <a:ext uri="{FF2B5EF4-FFF2-40B4-BE49-F238E27FC236}">
                  <a16:creationId xmlns:a16="http://schemas.microsoft.com/office/drawing/2014/main" id="{F7279932-9361-1092-CCC6-850C257006B1}"/>
                </a:ext>
              </a:extLst>
            </xdr:cNvPr>
            <xdr:cNvGraphicFramePr/>
          </xdr:nvGraphicFramePr>
          <xdr:xfrm>
            <a:off x="0" y="0"/>
            <a:ext cx="0" cy="0"/>
          </xdr:xfrm>
          <a:graphic>
            <a:graphicData uri="http://schemas.microsoft.com/office/drawing/2010/slicer">
              <sle:slicer xmlns:sle="http://schemas.microsoft.com/office/drawing/2010/slicer" name="Date"/>
            </a:graphicData>
          </a:graphic>
        </xdr:graphicFrame>
      </mc:Choice>
      <mc:Fallback xmlns="">
        <xdr:sp macro="" textlink="">
          <xdr:nvSpPr>
            <xdr:cNvPr id="0" name=""/>
            <xdr:cNvSpPr>
              <a:spLocks noTextEdit="1"/>
            </xdr:cNvSpPr>
          </xdr:nvSpPr>
          <xdr:spPr>
            <a:xfrm>
              <a:off x="15108842" y="431744"/>
              <a:ext cx="2104922" cy="374439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0</xdr:col>
      <xdr:colOff>231643</xdr:colOff>
      <xdr:row>25</xdr:row>
      <xdr:rowOff>179959</xdr:rowOff>
    </xdr:from>
    <xdr:to>
      <xdr:col>12</xdr:col>
      <xdr:colOff>247911</xdr:colOff>
      <xdr:row>46</xdr:row>
      <xdr:rowOff>0</xdr:rowOff>
    </xdr:to>
    <xdr:graphicFrame macro="">
      <xdr:nvGraphicFramePr>
        <xdr:cNvPr id="25" name="Chart 24">
          <a:extLst>
            <a:ext uri="{FF2B5EF4-FFF2-40B4-BE49-F238E27FC236}">
              <a16:creationId xmlns:a16="http://schemas.microsoft.com/office/drawing/2014/main" id="{46099BD3-CBBD-4638-B19A-435A8D95BB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300103</xdr:colOff>
      <xdr:row>65</xdr:row>
      <xdr:rowOff>65238</xdr:rowOff>
    </xdr:from>
    <xdr:to>
      <xdr:col>24</xdr:col>
      <xdr:colOff>13048</xdr:colOff>
      <xdr:row>82</xdr:row>
      <xdr:rowOff>121079</xdr:rowOff>
    </xdr:to>
    <xdr:graphicFrame macro="">
      <xdr:nvGraphicFramePr>
        <xdr:cNvPr id="3" name="Chart 2">
          <a:extLst>
            <a:ext uri="{FF2B5EF4-FFF2-40B4-BE49-F238E27FC236}">
              <a16:creationId xmlns:a16="http://schemas.microsoft.com/office/drawing/2014/main" id="{94BB13A9-C138-4AE1-99EE-4E66A312F6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326199</xdr:colOff>
      <xdr:row>6</xdr:row>
      <xdr:rowOff>145297</xdr:rowOff>
    </xdr:from>
    <xdr:to>
      <xdr:col>23</xdr:col>
      <xdr:colOff>548014</xdr:colOff>
      <xdr:row>25</xdr:row>
      <xdr:rowOff>91336</xdr:rowOff>
    </xdr:to>
    <xdr:graphicFrame macro="">
      <xdr:nvGraphicFramePr>
        <xdr:cNvPr id="2" name="Chart 1">
          <a:extLst>
            <a:ext uri="{FF2B5EF4-FFF2-40B4-BE49-F238E27FC236}">
              <a16:creationId xmlns:a16="http://schemas.microsoft.com/office/drawing/2014/main" id="{B43A902B-5763-4280-B452-F0E62E07C7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252825</xdr:colOff>
      <xdr:row>46</xdr:row>
      <xdr:rowOff>91335</xdr:rowOff>
    </xdr:from>
    <xdr:to>
      <xdr:col>12</xdr:col>
      <xdr:colOff>226729</xdr:colOff>
      <xdr:row>64</xdr:row>
      <xdr:rowOff>156575</xdr:rowOff>
    </xdr:to>
    <xdr:graphicFrame macro="">
      <xdr:nvGraphicFramePr>
        <xdr:cNvPr id="4" name="Chart 3">
          <a:extLst>
            <a:ext uri="{FF2B5EF4-FFF2-40B4-BE49-F238E27FC236}">
              <a16:creationId xmlns:a16="http://schemas.microsoft.com/office/drawing/2014/main" id="{C78FAAB5-8ABA-4CDE-8D3B-F41F26EE99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246301</xdr:colOff>
      <xdr:row>65</xdr:row>
      <xdr:rowOff>56504</xdr:rowOff>
    </xdr:from>
    <xdr:to>
      <xdr:col>12</xdr:col>
      <xdr:colOff>233253</xdr:colOff>
      <xdr:row>82</xdr:row>
      <xdr:rowOff>108696</xdr:rowOff>
    </xdr:to>
    <xdr:graphicFrame macro="">
      <xdr:nvGraphicFramePr>
        <xdr:cNvPr id="5" name="Chart 4">
          <a:extLst>
            <a:ext uri="{FF2B5EF4-FFF2-40B4-BE49-F238E27FC236}">
              <a16:creationId xmlns:a16="http://schemas.microsoft.com/office/drawing/2014/main" id="{46EF5123-E83C-431E-92B2-25F18627A7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12</xdr:col>
      <xdr:colOff>557561</xdr:colOff>
      <xdr:row>96</xdr:row>
      <xdr:rowOff>11616</xdr:rowOff>
    </xdr:from>
    <xdr:to>
      <xdr:col>24</xdr:col>
      <xdr:colOff>255549</xdr:colOff>
      <xdr:row>113</xdr:row>
      <xdr:rowOff>127774</xdr:rowOff>
    </xdr:to>
    <xdr:graphicFrame macro="">
      <xdr:nvGraphicFramePr>
        <xdr:cNvPr id="9" name="Chart 8">
          <a:extLst>
            <a:ext uri="{FF2B5EF4-FFF2-40B4-BE49-F238E27FC236}">
              <a16:creationId xmlns:a16="http://schemas.microsoft.com/office/drawing/2014/main" id="{F3BF0C0E-A370-4200-B597-847E6BD713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371708</xdr:colOff>
      <xdr:row>96</xdr:row>
      <xdr:rowOff>23234</xdr:rowOff>
    </xdr:from>
    <xdr:to>
      <xdr:col>12</xdr:col>
      <xdr:colOff>371707</xdr:colOff>
      <xdr:row>113</xdr:row>
      <xdr:rowOff>162624</xdr:rowOff>
    </xdr:to>
    <xdr:graphicFrame macro="">
      <xdr:nvGraphicFramePr>
        <xdr:cNvPr id="10" name="Chart 9">
          <a:extLst>
            <a:ext uri="{FF2B5EF4-FFF2-40B4-BE49-F238E27FC236}">
              <a16:creationId xmlns:a16="http://schemas.microsoft.com/office/drawing/2014/main" id="{97F09D6D-6B54-44D8-BAAB-543771E811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232318</xdr:colOff>
      <xdr:row>82</xdr:row>
      <xdr:rowOff>162622</xdr:rowOff>
    </xdr:from>
    <xdr:to>
      <xdr:col>23</xdr:col>
      <xdr:colOff>584610</xdr:colOff>
      <xdr:row>87</xdr:row>
      <xdr:rowOff>95947</xdr:rowOff>
    </xdr:to>
    <xdr:sp macro="" textlink="">
      <xdr:nvSpPr>
        <xdr:cNvPr id="11" name="Rectangle: Rounded Corners 10">
          <a:extLst>
            <a:ext uri="{FF2B5EF4-FFF2-40B4-BE49-F238E27FC236}">
              <a16:creationId xmlns:a16="http://schemas.microsoft.com/office/drawing/2014/main" id="{DDB7FA0E-72A7-4262-9CD5-35A39FE09CF2}"/>
            </a:ext>
          </a:extLst>
        </xdr:cNvPr>
        <xdr:cNvSpPr/>
      </xdr:nvSpPr>
      <xdr:spPr>
        <a:xfrm>
          <a:off x="232318" y="15402622"/>
          <a:ext cx="14244853" cy="86259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4400"/>
            <a:t>2025 Collections KPI's</a:t>
          </a:r>
        </a:p>
      </xdr:txBody>
    </xdr:sp>
    <xdr:clientData/>
  </xdr:twoCellAnchor>
  <xdr:twoCellAnchor>
    <xdr:from>
      <xdr:col>0</xdr:col>
      <xdr:colOff>243933</xdr:colOff>
      <xdr:row>88</xdr:row>
      <xdr:rowOff>58080</xdr:rowOff>
    </xdr:from>
    <xdr:to>
      <xdr:col>23</xdr:col>
      <xdr:colOff>596225</xdr:colOff>
      <xdr:row>95</xdr:row>
      <xdr:rowOff>58080</xdr:rowOff>
    </xdr:to>
    <xdr:sp macro="" textlink="">
      <xdr:nvSpPr>
        <xdr:cNvPr id="12" name="Rectangle: Rounded Corners 11">
          <a:extLst>
            <a:ext uri="{FF2B5EF4-FFF2-40B4-BE49-F238E27FC236}">
              <a16:creationId xmlns:a16="http://schemas.microsoft.com/office/drawing/2014/main" id="{9100821E-2B49-D9B8-74B4-98837FF6E5B7}"/>
            </a:ext>
          </a:extLst>
        </xdr:cNvPr>
        <xdr:cNvSpPr/>
      </xdr:nvSpPr>
      <xdr:spPr>
        <a:xfrm>
          <a:off x="243933" y="16413202"/>
          <a:ext cx="14244853" cy="130097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lang="en-US" sz="4400"/>
        </a:p>
      </xdr:txBody>
    </xdr:sp>
    <xdr:clientData/>
  </xdr:twoCellAnchor>
  <xdr:twoCellAnchor>
    <xdr:from>
      <xdr:col>1</xdr:col>
      <xdr:colOff>92928</xdr:colOff>
      <xdr:row>89</xdr:row>
      <xdr:rowOff>69694</xdr:rowOff>
    </xdr:from>
    <xdr:to>
      <xdr:col>6</xdr:col>
      <xdr:colOff>104543</xdr:colOff>
      <xdr:row>94</xdr:row>
      <xdr:rowOff>0</xdr:rowOff>
    </xdr:to>
    <xdr:sp macro="" textlink="">
      <xdr:nvSpPr>
        <xdr:cNvPr id="13" name="Rectangle: Rounded Corners 12">
          <a:extLst>
            <a:ext uri="{FF2B5EF4-FFF2-40B4-BE49-F238E27FC236}">
              <a16:creationId xmlns:a16="http://schemas.microsoft.com/office/drawing/2014/main" id="{8AE3A416-A701-7F70-10AC-B63932401157}"/>
            </a:ext>
          </a:extLst>
        </xdr:cNvPr>
        <xdr:cNvSpPr/>
      </xdr:nvSpPr>
      <xdr:spPr>
        <a:xfrm>
          <a:off x="696952" y="16610670"/>
          <a:ext cx="3031737" cy="859574"/>
        </a:xfrm>
        <a:prstGeom prst="roundRect">
          <a:avLst/>
        </a:prstGeom>
        <a:solidFill>
          <a:schemeClr val="bg2">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100"/>
        </a:p>
      </xdr:txBody>
    </xdr:sp>
    <xdr:clientData/>
  </xdr:twoCellAnchor>
  <xdr:twoCellAnchor>
    <xdr:from>
      <xdr:col>1</xdr:col>
      <xdr:colOff>522714</xdr:colOff>
      <xdr:row>89</xdr:row>
      <xdr:rowOff>92926</xdr:rowOff>
    </xdr:from>
    <xdr:to>
      <xdr:col>4</xdr:col>
      <xdr:colOff>580792</xdr:colOff>
      <xdr:row>91</xdr:row>
      <xdr:rowOff>46463</xdr:rowOff>
    </xdr:to>
    <xdr:sp macro="" textlink="">
      <xdr:nvSpPr>
        <xdr:cNvPr id="14" name="TextBox 13">
          <a:extLst>
            <a:ext uri="{FF2B5EF4-FFF2-40B4-BE49-F238E27FC236}">
              <a16:creationId xmlns:a16="http://schemas.microsoft.com/office/drawing/2014/main" id="{38C6D38F-7ED3-2AFB-DCD5-83C1BC420151}"/>
            </a:ext>
          </a:extLst>
        </xdr:cNvPr>
        <xdr:cNvSpPr txBox="1"/>
      </xdr:nvSpPr>
      <xdr:spPr>
        <a:xfrm>
          <a:off x="1126738" y="16633902"/>
          <a:ext cx="1870152" cy="3252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t>2025 Total Due (EGP)</a:t>
          </a:r>
        </a:p>
      </xdr:txBody>
    </xdr:sp>
    <xdr:clientData/>
  </xdr:twoCellAnchor>
  <xdr:twoCellAnchor>
    <xdr:from>
      <xdr:col>6</xdr:col>
      <xdr:colOff>522714</xdr:colOff>
      <xdr:row>89</xdr:row>
      <xdr:rowOff>81309</xdr:rowOff>
    </xdr:from>
    <xdr:to>
      <xdr:col>11</xdr:col>
      <xdr:colOff>185854</xdr:colOff>
      <xdr:row>94</xdr:row>
      <xdr:rowOff>0</xdr:rowOff>
    </xdr:to>
    <xdr:sp macro="" textlink="">
      <xdr:nvSpPr>
        <xdr:cNvPr id="17" name="Rectangle: Rounded Corners 16">
          <a:extLst>
            <a:ext uri="{FF2B5EF4-FFF2-40B4-BE49-F238E27FC236}">
              <a16:creationId xmlns:a16="http://schemas.microsoft.com/office/drawing/2014/main" id="{3CF0544B-C6D1-48C0-5EDD-DC7ADD3E5353}"/>
            </a:ext>
          </a:extLst>
        </xdr:cNvPr>
        <xdr:cNvSpPr/>
      </xdr:nvSpPr>
      <xdr:spPr>
        <a:xfrm>
          <a:off x="4146860" y="16622285"/>
          <a:ext cx="2683262" cy="847959"/>
        </a:xfrm>
        <a:prstGeom prst="roundRect">
          <a:avLst/>
        </a:prstGeom>
        <a:solidFill>
          <a:schemeClr val="bg2">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endParaRPr lang="en-US" sz="1100">
            <a:solidFill>
              <a:schemeClr val="lt1"/>
            </a:solidFill>
            <a:latin typeface="+mn-lt"/>
            <a:ea typeface="+mn-ea"/>
            <a:cs typeface="+mn-cs"/>
          </a:endParaRPr>
        </a:p>
      </xdr:txBody>
    </xdr:sp>
    <xdr:clientData/>
  </xdr:twoCellAnchor>
  <xdr:twoCellAnchor>
    <xdr:from>
      <xdr:col>13</xdr:col>
      <xdr:colOff>511099</xdr:colOff>
      <xdr:row>89</xdr:row>
      <xdr:rowOff>116157</xdr:rowOff>
    </xdr:from>
    <xdr:to>
      <xdr:col>17</xdr:col>
      <xdr:colOff>545945</xdr:colOff>
      <xdr:row>94</xdr:row>
      <xdr:rowOff>23232</xdr:rowOff>
    </xdr:to>
    <xdr:sp macro="" textlink="">
      <xdr:nvSpPr>
        <xdr:cNvPr id="18" name="Rectangle: Rounded Corners 17">
          <a:extLst>
            <a:ext uri="{FF2B5EF4-FFF2-40B4-BE49-F238E27FC236}">
              <a16:creationId xmlns:a16="http://schemas.microsoft.com/office/drawing/2014/main" id="{4ABDC904-FAB7-481D-E8BB-CBA211C2445A}"/>
            </a:ext>
          </a:extLst>
        </xdr:cNvPr>
        <xdr:cNvSpPr/>
      </xdr:nvSpPr>
      <xdr:spPr>
        <a:xfrm>
          <a:off x="8363416" y="16657133"/>
          <a:ext cx="2450944" cy="836343"/>
        </a:xfrm>
        <a:prstGeom prst="roundRect">
          <a:avLst/>
        </a:prstGeom>
        <a:solidFill>
          <a:schemeClr val="bg2">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endParaRPr lang="en-US" sz="1100">
            <a:solidFill>
              <a:schemeClr val="lt1"/>
            </a:solidFill>
            <a:latin typeface="+mn-lt"/>
            <a:ea typeface="+mn-ea"/>
            <a:cs typeface="+mn-cs"/>
          </a:endParaRPr>
        </a:p>
      </xdr:txBody>
    </xdr:sp>
    <xdr:clientData/>
  </xdr:twoCellAnchor>
  <xdr:twoCellAnchor>
    <xdr:from>
      <xdr:col>18</xdr:col>
      <xdr:colOff>174239</xdr:colOff>
      <xdr:row>89</xdr:row>
      <xdr:rowOff>69692</xdr:rowOff>
    </xdr:from>
    <xdr:to>
      <xdr:col>22</xdr:col>
      <xdr:colOff>580793</xdr:colOff>
      <xdr:row>94</xdr:row>
      <xdr:rowOff>0</xdr:rowOff>
    </xdr:to>
    <xdr:sp macro="" textlink="">
      <xdr:nvSpPr>
        <xdr:cNvPr id="19" name="Rectangle: Rounded Corners 18">
          <a:extLst>
            <a:ext uri="{FF2B5EF4-FFF2-40B4-BE49-F238E27FC236}">
              <a16:creationId xmlns:a16="http://schemas.microsoft.com/office/drawing/2014/main" id="{D804E371-4AAE-7E4D-8019-D8F1757A5182}"/>
            </a:ext>
          </a:extLst>
        </xdr:cNvPr>
        <xdr:cNvSpPr/>
      </xdr:nvSpPr>
      <xdr:spPr>
        <a:xfrm>
          <a:off x="11046678" y="16610668"/>
          <a:ext cx="2822652" cy="859576"/>
        </a:xfrm>
        <a:prstGeom prst="roundRect">
          <a:avLst/>
        </a:prstGeom>
        <a:solidFill>
          <a:schemeClr val="bg2">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endParaRPr lang="en-US" sz="1100">
            <a:solidFill>
              <a:schemeClr val="lt1"/>
            </a:solidFill>
            <a:latin typeface="+mn-lt"/>
            <a:ea typeface="+mn-ea"/>
            <a:cs typeface="+mn-cs"/>
          </a:endParaRPr>
        </a:p>
      </xdr:txBody>
    </xdr:sp>
    <xdr:clientData/>
  </xdr:twoCellAnchor>
  <xdr:twoCellAnchor>
    <xdr:from>
      <xdr:col>18</xdr:col>
      <xdr:colOff>418171</xdr:colOff>
      <xdr:row>89</xdr:row>
      <xdr:rowOff>104542</xdr:rowOff>
    </xdr:from>
    <xdr:to>
      <xdr:col>22</xdr:col>
      <xdr:colOff>302012</xdr:colOff>
      <xdr:row>91</xdr:row>
      <xdr:rowOff>11616</xdr:rowOff>
    </xdr:to>
    <xdr:sp macro="" textlink="">
      <xdr:nvSpPr>
        <xdr:cNvPr id="20" name="TextBox 19">
          <a:extLst>
            <a:ext uri="{FF2B5EF4-FFF2-40B4-BE49-F238E27FC236}">
              <a16:creationId xmlns:a16="http://schemas.microsoft.com/office/drawing/2014/main" id="{C28E4365-8876-D0C9-F568-2FA22840765D}"/>
            </a:ext>
          </a:extLst>
        </xdr:cNvPr>
        <xdr:cNvSpPr txBox="1"/>
      </xdr:nvSpPr>
      <xdr:spPr>
        <a:xfrm>
          <a:off x="11290610" y="16645518"/>
          <a:ext cx="2299939" cy="2787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t>Collection %</a:t>
          </a:r>
        </a:p>
      </xdr:txBody>
    </xdr:sp>
    <xdr:clientData/>
  </xdr:twoCellAnchor>
  <xdr:twoCellAnchor>
    <xdr:from>
      <xdr:col>7</xdr:col>
      <xdr:colOff>220700</xdr:colOff>
      <xdr:row>89</xdr:row>
      <xdr:rowOff>116159</xdr:rowOff>
    </xdr:from>
    <xdr:to>
      <xdr:col>11</xdr:col>
      <xdr:colOff>11615</xdr:colOff>
      <xdr:row>91</xdr:row>
      <xdr:rowOff>69695</xdr:rowOff>
    </xdr:to>
    <xdr:sp macro="" textlink="">
      <xdr:nvSpPr>
        <xdr:cNvPr id="24" name="TextBox 23">
          <a:extLst>
            <a:ext uri="{FF2B5EF4-FFF2-40B4-BE49-F238E27FC236}">
              <a16:creationId xmlns:a16="http://schemas.microsoft.com/office/drawing/2014/main" id="{7CF7E8C1-D531-0821-16D0-20E052A9A0EB}"/>
            </a:ext>
          </a:extLst>
        </xdr:cNvPr>
        <xdr:cNvSpPr txBox="1"/>
      </xdr:nvSpPr>
      <xdr:spPr>
        <a:xfrm>
          <a:off x="4448871" y="16657135"/>
          <a:ext cx="2207012" cy="325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t>2025 Total Collected (EGP)</a:t>
          </a:r>
        </a:p>
      </xdr:txBody>
    </xdr:sp>
    <xdr:clientData/>
  </xdr:twoCellAnchor>
  <xdr:twoCellAnchor>
    <xdr:from>
      <xdr:col>2</xdr:col>
      <xdr:colOff>46463</xdr:colOff>
      <xdr:row>91</xdr:row>
      <xdr:rowOff>127776</xdr:rowOff>
    </xdr:from>
    <xdr:to>
      <xdr:col>4</xdr:col>
      <xdr:colOff>464633</xdr:colOff>
      <xdr:row>93</xdr:row>
      <xdr:rowOff>81312</xdr:rowOff>
    </xdr:to>
    <xdr:sp macro="" textlink="Sheet6!E177">
      <xdr:nvSpPr>
        <xdr:cNvPr id="27" name="TextBox 26">
          <a:extLst>
            <a:ext uri="{FF2B5EF4-FFF2-40B4-BE49-F238E27FC236}">
              <a16:creationId xmlns:a16="http://schemas.microsoft.com/office/drawing/2014/main" id="{DBE3B8A5-EE6B-D2F0-0F9C-3D949328B6F0}"/>
            </a:ext>
          </a:extLst>
        </xdr:cNvPr>
        <xdr:cNvSpPr txBox="1"/>
      </xdr:nvSpPr>
      <xdr:spPr>
        <a:xfrm>
          <a:off x="1254512" y="17040459"/>
          <a:ext cx="1626219" cy="325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72F2ADCD-9DB0-4E7D-96A7-AA58E77116AE}" type="TxLink">
            <a:rPr lang="en-US" sz="1600" b="1" i="0" u="none" strike="noStrike">
              <a:solidFill>
                <a:srgbClr val="000000"/>
              </a:solidFill>
              <a:latin typeface="Calibri"/>
              <a:ea typeface="Calibri"/>
              <a:cs typeface="Calibri"/>
            </a:rPr>
            <a:pPr algn="ctr"/>
            <a:t> 8,653,176.95 </a:t>
          </a:fld>
          <a:endParaRPr lang="en-US" sz="1600" b="1"/>
        </a:p>
      </xdr:txBody>
    </xdr:sp>
    <xdr:clientData/>
  </xdr:twoCellAnchor>
  <xdr:twoCellAnchor>
    <xdr:from>
      <xdr:col>19</xdr:col>
      <xdr:colOff>151006</xdr:colOff>
      <xdr:row>91</xdr:row>
      <xdr:rowOff>58079</xdr:rowOff>
    </xdr:from>
    <xdr:to>
      <xdr:col>21</xdr:col>
      <xdr:colOff>569176</xdr:colOff>
      <xdr:row>92</xdr:row>
      <xdr:rowOff>174238</xdr:rowOff>
    </xdr:to>
    <xdr:sp macro="" textlink="Sheet6!D177">
      <xdr:nvSpPr>
        <xdr:cNvPr id="30" name="TextBox 29">
          <a:extLst>
            <a:ext uri="{FF2B5EF4-FFF2-40B4-BE49-F238E27FC236}">
              <a16:creationId xmlns:a16="http://schemas.microsoft.com/office/drawing/2014/main" id="{4D652C3D-69E5-DCF7-1DAA-D347DB2F1308}"/>
            </a:ext>
          </a:extLst>
        </xdr:cNvPr>
        <xdr:cNvSpPr txBox="1"/>
      </xdr:nvSpPr>
      <xdr:spPr>
        <a:xfrm>
          <a:off x="11627469" y="16970762"/>
          <a:ext cx="1626219" cy="30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E5B30136-09AB-4E18-A591-D21DDC5AE808}" type="TxLink">
            <a:rPr lang="en-US" sz="1600" b="1" i="0" u="none" strike="noStrike">
              <a:solidFill>
                <a:srgbClr val="000000"/>
              </a:solidFill>
              <a:latin typeface="Calibri"/>
              <a:ea typeface="Calibri"/>
              <a:cs typeface="Calibri"/>
            </a:rPr>
            <a:pPr algn="ctr"/>
            <a:t>72%</a:t>
          </a:fld>
          <a:endParaRPr lang="en-US" sz="1600" b="1"/>
        </a:p>
      </xdr:txBody>
    </xdr:sp>
    <xdr:clientData/>
  </xdr:twoCellAnchor>
  <xdr:twoCellAnchor>
    <xdr:from>
      <xdr:col>7</xdr:col>
      <xdr:colOff>476250</xdr:colOff>
      <xdr:row>91</xdr:row>
      <xdr:rowOff>81313</xdr:rowOff>
    </xdr:from>
    <xdr:to>
      <xdr:col>10</xdr:col>
      <xdr:colOff>290396</xdr:colOff>
      <xdr:row>93</xdr:row>
      <xdr:rowOff>34849</xdr:rowOff>
    </xdr:to>
    <xdr:sp macro="" textlink="Sheet6!$F$177">
      <xdr:nvSpPr>
        <xdr:cNvPr id="31" name="TextBox 30">
          <a:extLst>
            <a:ext uri="{FF2B5EF4-FFF2-40B4-BE49-F238E27FC236}">
              <a16:creationId xmlns:a16="http://schemas.microsoft.com/office/drawing/2014/main" id="{1D97AE2E-A600-A989-8A91-EA3479FC56D8}"/>
            </a:ext>
          </a:extLst>
        </xdr:cNvPr>
        <xdr:cNvSpPr txBox="1"/>
      </xdr:nvSpPr>
      <xdr:spPr>
        <a:xfrm>
          <a:off x="4704421" y="16993996"/>
          <a:ext cx="1626219" cy="325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7BCBEEF5-6920-4F81-BCBC-A113BA1C50A3}" type="TxLink">
            <a:rPr lang="en-US" sz="1600" b="1" i="0" u="none" strike="noStrike">
              <a:solidFill>
                <a:srgbClr val="000000"/>
              </a:solidFill>
              <a:latin typeface="Calibri"/>
              <a:ea typeface="Calibri"/>
              <a:cs typeface="Calibri"/>
            </a:rPr>
            <a:pPr algn="ctr"/>
            <a:t> 6,235,834.36 </a:t>
          </a:fld>
          <a:endParaRPr lang="en-US" sz="1600" b="1"/>
        </a:p>
      </xdr:txBody>
    </xdr:sp>
    <xdr:clientData/>
  </xdr:twoCellAnchor>
  <xdr:twoCellAnchor>
    <xdr:from>
      <xdr:col>13</xdr:col>
      <xdr:colOff>534328</xdr:colOff>
      <xdr:row>89</xdr:row>
      <xdr:rowOff>127774</xdr:rowOff>
    </xdr:from>
    <xdr:to>
      <xdr:col>17</xdr:col>
      <xdr:colOff>476249</xdr:colOff>
      <xdr:row>91</xdr:row>
      <xdr:rowOff>81310</xdr:rowOff>
    </xdr:to>
    <xdr:sp macro="" textlink="">
      <xdr:nvSpPr>
        <xdr:cNvPr id="32" name="TextBox 31">
          <a:extLst>
            <a:ext uri="{FF2B5EF4-FFF2-40B4-BE49-F238E27FC236}">
              <a16:creationId xmlns:a16="http://schemas.microsoft.com/office/drawing/2014/main" id="{8E6DEF91-D5E5-E8FA-C7E1-93F23E866625}"/>
            </a:ext>
          </a:extLst>
        </xdr:cNvPr>
        <xdr:cNvSpPr txBox="1"/>
      </xdr:nvSpPr>
      <xdr:spPr>
        <a:xfrm>
          <a:off x="8386645" y="16668750"/>
          <a:ext cx="2358019" cy="325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t>2025 Total Outstanding (EGP)</a:t>
          </a:r>
        </a:p>
      </xdr:txBody>
    </xdr:sp>
    <xdr:clientData/>
  </xdr:twoCellAnchor>
  <xdr:twoCellAnchor>
    <xdr:from>
      <xdr:col>14</xdr:col>
      <xdr:colOff>267165</xdr:colOff>
      <xdr:row>91</xdr:row>
      <xdr:rowOff>81313</xdr:rowOff>
    </xdr:from>
    <xdr:to>
      <xdr:col>17</xdr:col>
      <xdr:colOff>81310</xdr:colOff>
      <xdr:row>93</xdr:row>
      <xdr:rowOff>34849</xdr:rowOff>
    </xdr:to>
    <xdr:sp macro="" textlink="Sheet6!$G$177">
      <xdr:nvSpPr>
        <xdr:cNvPr id="33" name="TextBox 32">
          <a:extLst>
            <a:ext uri="{FF2B5EF4-FFF2-40B4-BE49-F238E27FC236}">
              <a16:creationId xmlns:a16="http://schemas.microsoft.com/office/drawing/2014/main" id="{F9AAD31D-F8F8-572B-71BC-F3D1836BDDC5}"/>
            </a:ext>
          </a:extLst>
        </xdr:cNvPr>
        <xdr:cNvSpPr txBox="1"/>
      </xdr:nvSpPr>
      <xdr:spPr>
        <a:xfrm>
          <a:off x="8723506" y="16993996"/>
          <a:ext cx="1626219" cy="325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56DBE5B0-62B3-4922-B535-CB94E5AAED17}" type="TxLink">
            <a:rPr lang="en-US" sz="1600" b="1" i="0" u="none" strike="noStrike">
              <a:solidFill>
                <a:srgbClr val="000000"/>
              </a:solidFill>
              <a:latin typeface="Calibri"/>
              <a:ea typeface="Calibri"/>
              <a:cs typeface="Calibri"/>
            </a:rPr>
            <a:pPr algn="ctr"/>
            <a:t> 2,417,342.59 </a:t>
          </a:fld>
          <a:endParaRPr lang="en-US" sz="16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152400</xdr:colOff>
      <xdr:row>2</xdr:row>
      <xdr:rowOff>80962</xdr:rowOff>
    </xdr:from>
    <xdr:to>
      <xdr:col>14</xdr:col>
      <xdr:colOff>762000</xdr:colOff>
      <xdr:row>17</xdr:row>
      <xdr:rowOff>142876</xdr:rowOff>
    </xdr:to>
    <xdr:graphicFrame macro="">
      <xdr:nvGraphicFramePr>
        <xdr:cNvPr id="2" name="Chart 1">
          <a:extLst>
            <a:ext uri="{FF2B5EF4-FFF2-40B4-BE49-F238E27FC236}">
              <a16:creationId xmlns:a16="http://schemas.microsoft.com/office/drawing/2014/main" id="{59CEECEC-7433-2542-0C4D-42A4DDDE748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238125</xdr:colOff>
      <xdr:row>8</xdr:row>
      <xdr:rowOff>119062</xdr:rowOff>
    </xdr:from>
    <xdr:to>
      <xdr:col>6</xdr:col>
      <xdr:colOff>1038225</xdr:colOff>
      <xdr:row>23</xdr:row>
      <xdr:rowOff>4762</xdr:rowOff>
    </xdr:to>
    <xdr:graphicFrame macro="">
      <xdr:nvGraphicFramePr>
        <xdr:cNvPr id="5" name="Chart 4">
          <a:extLst>
            <a:ext uri="{FF2B5EF4-FFF2-40B4-BE49-F238E27FC236}">
              <a16:creationId xmlns:a16="http://schemas.microsoft.com/office/drawing/2014/main" id="{334DA8A2-70A2-A04A-61A3-BE11927D79E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130680</xdr:rowOff>
    </xdr:from>
    <xdr:to>
      <xdr:col>8</xdr:col>
      <xdr:colOff>507600</xdr:colOff>
      <xdr:row>20</xdr:row>
      <xdr:rowOff>110880</xdr:rowOff>
    </xdr:to>
    <xdr:graphicFrame macro="">
      <xdr:nvGraphicFramePr>
        <xdr:cNvPr id="2" name="Chart 1">
          <a:extLst>
            <a:ext uri="{FF2B5EF4-FFF2-40B4-BE49-F238E27FC236}">
              <a16:creationId xmlns:a16="http://schemas.microsoft.com/office/drawing/2014/main" id="{DCF96314-CE3F-4068-BF98-2A068D651B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0</xdr:colOff>
      <xdr:row>1</xdr:row>
      <xdr:rowOff>130680</xdr:rowOff>
    </xdr:from>
    <xdr:to>
      <xdr:col>17</xdr:col>
      <xdr:colOff>507600</xdr:colOff>
      <xdr:row>20</xdr:row>
      <xdr:rowOff>110880</xdr:rowOff>
    </xdr:to>
    <xdr:graphicFrame macro="">
      <xdr:nvGraphicFramePr>
        <xdr:cNvPr id="3" name="Chart 2">
          <a:extLst>
            <a:ext uri="{FF2B5EF4-FFF2-40B4-BE49-F238E27FC236}">
              <a16:creationId xmlns:a16="http://schemas.microsoft.com/office/drawing/2014/main" id="{FF3442D5-1E46-4A3D-8CF6-EEBCF8E25C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21</xdr:row>
      <xdr:rowOff>6855</xdr:rowOff>
    </xdr:from>
    <xdr:to>
      <xdr:col>22</xdr:col>
      <xdr:colOff>28574</xdr:colOff>
      <xdr:row>43</xdr:row>
      <xdr:rowOff>135435</xdr:rowOff>
    </xdr:to>
    <xdr:graphicFrame macro="">
      <xdr:nvGraphicFramePr>
        <xdr:cNvPr id="4" name="Chart 3">
          <a:extLst>
            <a:ext uri="{FF2B5EF4-FFF2-40B4-BE49-F238E27FC236}">
              <a16:creationId xmlns:a16="http://schemas.microsoft.com/office/drawing/2014/main" id="{305CDF79-5095-474E-8983-7457ED9D28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161925</xdr:colOff>
      <xdr:row>0</xdr:row>
      <xdr:rowOff>71437</xdr:rowOff>
    </xdr:from>
    <xdr:to>
      <xdr:col>7</xdr:col>
      <xdr:colOff>2028825</xdr:colOff>
      <xdr:row>14</xdr:row>
      <xdr:rowOff>147637</xdr:rowOff>
    </xdr:to>
    <xdr:graphicFrame macro="">
      <xdr:nvGraphicFramePr>
        <xdr:cNvPr id="2" name="Chart 1">
          <a:extLst>
            <a:ext uri="{FF2B5EF4-FFF2-40B4-BE49-F238E27FC236}">
              <a16:creationId xmlns:a16="http://schemas.microsoft.com/office/drawing/2014/main" id="{11D64EFF-CA2C-47EA-D883-0856611F96B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328612</xdr:colOff>
      <xdr:row>20</xdr:row>
      <xdr:rowOff>14287</xdr:rowOff>
    </xdr:from>
    <xdr:to>
      <xdr:col>13</xdr:col>
      <xdr:colOff>766762</xdr:colOff>
      <xdr:row>34</xdr:row>
      <xdr:rowOff>90487</xdr:rowOff>
    </xdr:to>
    <xdr:graphicFrame macro="">
      <xdr:nvGraphicFramePr>
        <xdr:cNvPr id="3" name="Chart 2">
          <a:extLst>
            <a:ext uri="{FF2B5EF4-FFF2-40B4-BE49-F238E27FC236}">
              <a16:creationId xmlns:a16="http://schemas.microsoft.com/office/drawing/2014/main" id="{DC59DC7D-2302-59A0-A53A-100DEC43D0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504825</xdr:colOff>
      <xdr:row>40</xdr:row>
      <xdr:rowOff>138112</xdr:rowOff>
    </xdr:from>
    <xdr:to>
      <xdr:col>14</xdr:col>
      <xdr:colOff>333374</xdr:colOff>
      <xdr:row>55</xdr:row>
      <xdr:rowOff>23812</xdr:rowOff>
    </xdr:to>
    <xdr:graphicFrame macro="">
      <xdr:nvGraphicFramePr>
        <xdr:cNvPr id="4" name="Chart 3">
          <a:extLst>
            <a:ext uri="{FF2B5EF4-FFF2-40B4-BE49-F238E27FC236}">
              <a16:creationId xmlns:a16="http://schemas.microsoft.com/office/drawing/2014/main" id="{8AB1E659-3BC4-6016-331F-817EBD77F6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533400</xdr:colOff>
      <xdr:row>61</xdr:row>
      <xdr:rowOff>71437</xdr:rowOff>
    </xdr:from>
    <xdr:to>
      <xdr:col>5</xdr:col>
      <xdr:colOff>357187</xdr:colOff>
      <xdr:row>85</xdr:row>
      <xdr:rowOff>147637</xdr:rowOff>
    </xdr:to>
    <xdr:graphicFrame macro="">
      <xdr:nvGraphicFramePr>
        <xdr:cNvPr id="5" name="Chart 4">
          <a:extLst>
            <a:ext uri="{FF2B5EF4-FFF2-40B4-BE49-F238E27FC236}">
              <a16:creationId xmlns:a16="http://schemas.microsoft.com/office/drawing/2014/main" id="{8A09C78D-9A4C-7AA5-CB89-9986B31A49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133350</xdr:colOff>
      <xdr:row>84</xdr:row>
      <xdr:rowOff>171450</xdr:rowOff>
    </xdr:from>
    <xdr:to>
      <xdr:col>12</xdr:col>
      <xdr:colOff>514350</xdr:colOff>
      <xdr:row>99</xdr:row>
      <xdr:rowOff>57150</xdr:rowOff>
    </xdr:to>
    <xdr:graphicFrame macro="">
      <xdr:nvGraphicFramePr>
        <xdr:cNvPr id="6" name="Chart 5">
          <a:extLst>
            <a:ext uri="{FF2B5EF4-FFF2-40B4-BE49-F238E27FC236}">
              <a16:creationId xmlns:a16="http://schemas.microsoft.com/office/drawing/2014/main" id="{88473310-9ADA-12C6-8E55-11B1DF3135B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466725</xdr:colOff>
      <xdr:row>102</xdr:row>
      <xdr:rowOff>176212</xdr:rowOff>
    </xdr:from>
    <xdr:to>
      <xdr:col>14</xdr:col>
      <xdr:colOff>704850</xdr:colOff>
      <xdr:row>117</xdr:row>
      <xdr:rowOff>61912</xdr:rowOff>
    </xdr:to>
    <xdr:graphicFrame macro="">
      <xdr:nvGraphicFramePr>
        <xdr:cNvPr id="7" name="Chart 6">
          <a:extLst>
            <a:ext uri="{FF2B5EF4-FFF2-40B4-BE49-F238E27FC236}">
              <a16:creationId xmlns:a16="http://schemas.microsoft.com/office/drawing/2014/main" id="{D0DEF7A9-56EA-5089-0465-E36C90C2E0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447675</xdr:colOff>
      <xdr:row>5</xdr:row>
      <xdr:rowOff>14287</xdr:rowOff>
    </xdr:from>
    <xdr:to>
      <xdr:col>13</xdr:col>
      <xdr:colOff>190500</xdr:colOff>
      <xdr:row>19</xdr:row>
      <xdr:rowOff>90487</xdr:rowOff>
    </xdr:to>
    <xdr:graphicFrame macro="">
      <xdr:nvGraphicFramePr>
        <xdr:cNvPr id="8" name="Chart 7">
          <a:extLst>
            <a:ext uri="{FF2B5EF4-FFF2-40B4-BE49-F238E27FC236}">
              <a16:creationId xmlns:a16="http://schemas.microsoft.com/office/drawing/2014/main" id="{6EB7CC37-337D-B765-92BB-FAA4DE73BD8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295275</xdr:colOff>
      <xdr:row>118</xdr:row>
      <xdr:rowOff>4762</xdr:rowOff>
    </xdr:from>
    <xdr:to>
      <xdr:col>13</xdr:col>
      <xdr:colOff>209550</xdr:colOff>
      <xdr:row>132</xdr:row>
      <xdr:rowOff>80962</xdr:rowOff>
    </xdr:to>
    <xdr:graphicFrame macro="">
      <xdr:nvGraphicFramePr>
        <xdr:cNvPr id="9" name="Chart 8">
          <a:extLst>
            <a:ext uri="{FF2B5EF4-FFF2-40B4-BE49-F238E27FC236}">
              <a16:creationId xmlns:a16="http://schemas.microsoft.com/office/drawing/2014/main" id="{DA9B5394-0A0D-91BE-5372-0980511370C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228600</xdr:colOff>
      <xdr:row>150</xdr:row>
      <xdr:rowOff>61912</xdr:rowOff>
    </xdr:from>
    <xdr:to>
      <xdr:col>6</xdr:col>
      <xdr:colOff>552450</xdr:colOff>
      <xdr:row>164</xdr:row>
      <xdr:rowOff>138112</xdr:rowOff>
    </xdr:to>
    <xdr:graphicFrame macro="">
      <xdr:nvGraphicFramePr>
        <xdr:cNvPr id="10" name="Chart 9">
          <a:extLst>
            <a:ext uri="{FF2B5EF4-FFF2-40B4-BE49-F238E27FC236}">
              <a16:creationId xmlns:a16="http://schemas.microsoft.com/office/drawing/2014/main" id="{A9FBD706-2EF0-9B74-15D1-EA1B8506C3E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161925</xdr:colOff>
      <xdr:row>161</xdr:row>
      <xdr:rowOff>23812</xdr:rowOff>
    </xdr:from>
    <xdr:to>
      <xdr:col>11</xdr:col>
      <xdr:colOff>695325</xdr:colOff>
      <xdr:row>175</xdr:row>
      <xdr:rowOff>100012</xdr:rowOff>
    </xdr:to>
    <xdr:graphicFrame macro="">
      <xdr:nvGraphicFramePr>
        <xdr:cNvPr id="11" name="Chart 10">
          <a:extLst>
            <a:ext uri="{FF2B5EF4-FFF2-40B4-BE49-F238E27FC236}">
              <a16:creationId xmlns:a16="http://schemas.microsoft.com/office/drawing/2014/main" id="{C06CDB4F-7DFD-1299-099B-2608EB2936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5</xdr:col>
      <xdr:colOff>1343025</xdr:colOff>
      <xdr:row>10</xdr:row>
      <xdr:rowOff>57151</xdr:rowOff>
    </xdr:from>
    <xdr:to>
      <xdr:col>7</xdr:col>
      <xdr:colOff>1047750</xdr:colOff>
      <xdr:row>15</xdr:row>
      <xdr:rowOff>9525</xdr:rowOff>
    </xdr:to>
    <mc:AlternateContent xmlns:mc="http://schemas.openxmlformats.org/markup-compatibility/2006" xmlns:a14="http://schemas.microsoft.com/office/drawing/2010/main">
      <mc:Choice Requires="a14">
        <xdr:graphicFrame macro="">
          <xdr:nvGraphicFramePr>
            <xdr:cNvPr id="13" name="Year">
              <a:extLst>
                <a:ext uri="{FF2B5EF4-FFF2-40B4-BE49-F238E27FC236}">
                  <a16:creationId xmlns:a16="http://schemas.microsoft.com/office/drawing/2014/main" id="{9DF35BCD-F835-1C32-B629-F9CE5B901975}"/>
                </a:ext>
              </a:extLst>
            </xdr:cNvPr>
            <xdr:cNvGraphicFramePr/>
          </xdr:nvGraphicFramePr>
          <xdr:xfrm>
            <a:off x="0" y="0"/>
            <a:ext cx="0" cy="0"/>
          </xdr:xfrm>
          <a:graphic>
            <a:graphicData uri="http://schemas.microsoft.com/office/drawing/2010/slicer">
              <sle:slicer xmlns:sle="http://schemas.microsoft.com/office/drawing/2010/slicer" name="Year"/>
            </a:graphicData>
          </a:graphic>
        </xdr:graphicFrame>
      </mc:Choice>
      <mc:Fallback xmlns="">
        <xdr:sp macro="" textlink="">
          <xdr:nvSpPr>
            <xdr:cNvPr id="0" name=""/>
            <xdr:cNvSpPr>
              <a:spLocks noTextEdit="1"/>
            </xdr:cNvSpPr>
          </xdr:nvSpPr>
          <xdr:spPr>
            <a:xfrm>
              <a:off x="6238875" y="1962151"/>
              <a:ext cx="1828800" cy="90487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11</xdr:row>
      <xdr:rowOff>0</xdr:rowOff>
    </xdr:from>
    <xdr:ext cx="5400000" cy="2700000"/>
    <xdr:graphicFrame macro="">
      <xdr:nvGraphicFramePr>
        <xdr:cNvPr id="2" name="Chart 1">
          <a:extLst>
            <a:ext uri="{FF2B5EF4-FFF2-40B4-BE49-F238E27FC236}">
              <a16:creationId xmlns:a16="http://schemas.microsoft.com/office/drawing/2014/main" id="{A7482702-836C-48CD-A280-0D54A7F185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4</xdr:col>
      <xdr:colOff>342900</xdr:colOff>
      <xdr:row>11</xdr:row>
      <xdr:rowOff>9525</xdr:rowOff>
    </xdr:from>
    <xdr:ext cx="5400000" cy="2700000"/>
    <xdr:graphicFrame macro="">
      <xdr:nvGraphicFramePr>
        <xdr:cNvPr id="3" name="Chart 2">
          <a:extLst>
            <a:ext uri="{FF2B5EF4-FFF2-40B4-BE49-F238E27FC236}">
              <a16:creationId xmlns:a16="http://schemas.microsoft.com/office/drawing/2014/main" id="{96D152A2-0A82-47E0-85F8-78728989B3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hmed Zidan" refreshedDate="46057.549260648149" createdVersion="8" refreshedVersion="8" minRefreshableVersion="3" recordCount="5" xr:uid="{87177243-BE17-4261-AE17-736ACAE78ACA}">
  <cacheSource type="worksheet">
    <worksheetSource ref="I4:M9" sheet="Project P&amp;L Overview"/>
  </cacheSource>
  <cacheFields count="5">
    <cacheField name="Item" numFmtId="0">
      <sharedItems count="5">
        <s v="HUB Park Minimum Rent"/>
        <s v="Turnover Rent (TOR)"/>
        <s v="Electricity (Momarsa &amp; Miscellaneous)"/>
        <s v="Permits"/>
        <s v="EBITDA (Truck Level)"/>
      </sharedItems>
    </cacheField>
    <cacheField name="Item2" numFmtId="0">
      <sharedItems containsBlank="1" count="4">
        <s v="Revenues"/>
        <s v="COGS"/>
        <s v="EBITDA (Truck Level)"/>
        <m u="1"/>
      </sharedItems>
    </cacheField>
    <cacheField name="2023" numFmtId="3">
      <sharedItems containsSemiMixedTypes="0" containsString="0" containsNumber="1" minValue="288281.71000000002" maxValue="2216921.06" count="5">
        <n v="2216921.06"/>
        <n v="297545.71000000002"/>
        <n v="288281.71000000002"/>
        <n v="385536"/>
        <n v="1840649.06"/>
      </sharedItems>
    </cacheField>
    <cacheField name="2024" numFmtId="3">
      <sharedItems containsSemiMixedTypes="0" containsString="0" containsNumber="1" minValue="1034167.42" maxValue="3271121"/>
    </cacheField>
    <cacheField name="2025" numFmtId="3">
      <sharedItems containsSemiMixedTypes="0" containsString="0" containsNumber="1" minValue="449720.3" maxValue="6015853.9699999997"/>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hmed Zidan" refreshedDate="46057.549260763888" createdVersion="8" refreshedVersion="8" minRefreshableVersion="3" recordCount="286" xr:uid="{740F7ECD-4EFE-4EF6-AF40-4DF91EF182D1}">
  <cacheSource type="worksheet">
    <worksheetSource name="Table5"/>
  </cacheSource>
  <cacheFields count="24">
    <cacheField name="Truck Name " numFmtId="0">
      <sharedItems containsBlank="1" count="11">
        <s v="BRGR"/>
        <m/>
        <s v="Dancing Goat"/>
        <s v="Hotdog express"/>
        <s v="Krispy Kreme"/>
        <s v="PAO"/>
        <s v="Qedra"/>
        <s v="SubWay"/>
        <s v="Takosan"/>
        <s v="Zaater &amp; Zeit"/>
        <s v="Zaatar &amp; Zeit" u="1"/>
      </sharedItems>
    </cacheField>
    <cacheField name="Date" numFmtId="14">
      <sharedItems containsNonDate="0" containsDate="1" containsString="0" containsBlank="1" minDate="2025-01-31T00:00:00" maxDate="2026-02-01T00:00:00" count="15">
        <d v="2025-01-31T00:00:00"/>
        <d v="2025-02-28T00:00:00"/>
        <d v="2025-03-31T00:00:00"/>
        <d v="2025-04-30T00:00:00"/>
        <d v="2025-05-31T00:00:00"/>
        <d v="2025-06-30T00:00:00"/>
        <d v="2025-07-31T00:00:00"/>
        <d v="2025-08-31T00:00:00"/>
        <d v="2025-09-30T00:00:00"/>
        <d v="2025-10-31T00:00:00"/>
        <d v="2025-11-30T00:00:00"/>
        <d v="2025-12-31T00:00:00"/>
        <m/>
        <d v="2026-01-31T00:00:00" u="1"/>
        <d v="2026-01-01T00:00:00" u="1"/>
      </sharedItems>
      <fieldGroup par="20"/>
    </cacheField>
    <cacheField name="Year" numFmtId="0">
      <sharedItems containsString="0" containsBlank="1" containsNumber="1" containsInteger="1" minValue="1900" maxValue="2026" count="4">
        <n v="2025"/>
        <m/>
        <n v="2026" u="1"/>
        <n v="1900" u="1"/>
      </sharedItems>
    </cacheField>
    <cacheField name="Contract Expiry date" numFmtId="14">
      <sharedItems containsNonDate="0" containsDate="1" containsString="0" containsBlank="1" minDate="2025-11-30T00:00:00" maxDate="2029-01-01T00:00:00" count="18">
        <d v="2028-10-01T00:00:00"/>
        <m/>
        <d v="2028-05-01T00:00:00"/>
        <d v="2028-05-19T00:00:00"/>
        <d v="2028-05-20T00:00:00"/>
        <d v="2028-05-21T00:00:00"/>
        <d v="2028-05-22T00:00:00"/>
        <d v="2028-05-23T00:00:00"/>
        <d v="2028-05-24T00:00:00"/>
        <d v="2028-05-25T00:00:00"/>
        <d v="2026-12-31T00:00:00"/>
        <d v="2028-03-31T00:00:00"/>
        <d v="2025-12-31T00:00:00"/>
        <d v="2028-12-31T00:00:00"/>
        <d v="2025-12-15T00:00:00"/>
        <d v="2028-10-31T00:00:00"/>
        <d v="2025-11-30T00:00:00"/>
        <d v="2026-10-31T00:00:00"/>
      </sharedItems>
      <fieldGroup par="23"/>
    </cacheField>
    <cacheField name="Year2" numFmtId="0">
      <sharedItems containsString="0" containsBlank="1" containsNumber="1" containsInteger="1" minValue="2025" maxValue="2028" count="4">
        <n v="2028"/>
        <m/>
        <n v="2026"/>
        <n v="2025"/>
      </sharedItems>
    </cacheField>
    <cacheField name="actual  sales " numFmtId="3">
      <sharedItems containsString="0" containsBlank="1" containsNumber="1" minValue="0" maxValue="2732240"/>
    </cacheField>
    <cacheField name="Minimum rent" numFmtId="3">
      <sharedItems containsString="0" containsBlank="1" containsNumber="1" containsInteger="1" minValue="44000" maxValue="50000"/>
    </cacheField>
    <cacheField name="RS %" numFmtId="9">
      <sharedItems containsString="0" containsBlank="1" containsNumber="1" minValue="0.08" maxValue="0.12"/>
    </cacheField>
    <cacheField name="RS" numFmtId="3">
      <sharedItems containsSemiMixedTypes="0" containsString="0" containsNumber="1" minValue="0" maxValue="218579.20000000001"/>
    </cacheField>
    <cacheField name="TOR" numFmtId="3">
      <sharedItems containsSemiMixedTypes="0" containsString="0" containsNumber="1" minValue="0" maxValue="168579.20000000001"/>
    </cacheField>
    <cacheField name="Revenue (Rent+TOR)" numFmtId="3">
      <sharedItems containsString="0" containsBlank="1" containsNumber="1" minValue="0" maxValue="218579.20000000001"/>
    </cacheField>
    <cacheField name="Avr.Revenue (Rent+TOR)" numFmtId="3">
      <sharedItems containsBlank="1" containsMixedTypes="1" containsNumber="1" minValue="46276.680666666674" maxValue="182061.64666666664"/>
    </cacheField>
    <cacheField name="Avr. Rent" numFmtId="164">
      <sharedItems containsBlank="1" containsMixedTypes="1" containsNumber="1" minValue="44000" maxValue="50000"/>
    </cacheField>
    <cacheField name="Occupancy Cost Ratio Monthly" numFmtId="9">
      <sharedItems containsSemiMixedTypes="0" containsString="0" containsNumber="1" minValue="0" maxValue="1.2068600465805632"/>
    </cacheField>
    <cacheField name="Invoices" numFmtId="164">
      <sharedItems containsString="0" containsBlank="1" containsNumber="1" minValue="100000" maxValue="2876781.6399999997"/>
    </cacheField>
    <cacheField name="Collected (EGP)" numFmtId="164">
      <sharedItems containsString="0" containsBlank="1" containsNumber="1" minValue="100000" maxValue="1283528"/>
    </cacheField>
    <cacheField name="Outstanding" numFmtId="164">
      <sharedItems containsString="0" containsBlank="1" containsNumber="1" minValue="0" maxValue="1593253.6399999997"/>
    </cacheField>
    <cacheField name="% Collected" numFmtId="10">
      <sharedItems containsSemiMixedTypes="0" containsString="0" containsNumber="1" minValue="0" maxValue="1"/>
    </cacheField>
    <cacheField name="Risk Flag" numFmtId="164">
      <sharedItems/>
    </cacheField>
    <cacheField name="Days (Date)" numFmtId="0" databaseField="0">
      <fieldGroup base="1">
        <rangePr groupBy="days" startDate="2025-01-31T00:00:00" endDate="2026-01-01T00:00:00"/>
        <groupItems count="368">
          <s v="&lt;31/01/2025"/>
          <s v="01-Jan"/>
          <s v="02-Jan"/>
          <s v="03-Jan"/>
          <s v="04-Jan"/>
          <s v="05-Jan"/>
          <s v="06-Jan"/>
          <s v="07-Jan"/>
          <s v="08-Jan"/>
          <s v="09-Jan"/>
          <s v="10-Jan"/>
          <s v="11-Jan"/>
          <s v="12-Jan"/>
          <s v="13-Jan"/>
          <s v="14-Jan"/>
          <s v="15-Jan"/>
          <s v="16-Jan"/>
          <s v="17-Jan"/>
          <s v="18-Jan"/>
          <s v="19-Jan"/>
          <s v="20-Jan"/>
          <s v="21-Jan"/>
          <s v="22-Jan"/>
          <s v="23-Jan"/>
          <s v="24-Jan"/>
          <s v="25-Jan"/>
          <s v="26-Jan"/>
          <s v="27-Jan"/>
          <s v="28-Jan"/>
          <s v="29-Jan"/>
          <s v="30-Jan"/>
          <s v="31-Jan"/>
          <s v="01-Feb"/>
          <s v="02-Feb"/>
          <s v="03-Feb"/>
          <s v="04-Feb"/>
          <s v="05-Feb"/>
          <s v="06-Feb"/>
          <s v="07-Feb"/>
          <s v="08-Feb"/>
          <s v="09-Feb"/>
          <s v="10-Feb"/>
          <s v="11-Feb"/>
          <s v="12-Feb"/>
          <s v="13-Feb"/>
          <s v="14-Feb"/>
          <s v="15-Feb"/>
          <s v="16-Feb"/>
          <s v="17-Feb"/>
          <s v="18-Feb"/>
          <s v="19-Feb"/>
          <s v="20-Feb"/>
          <s v="21-Feb"/>
          <s v="22-Feb"/>
          <s v="23-Feb"/>
          <s v="24-Feb"/>
          <s v="25-Feb"/>
          <s v="26-Feb"/>
          <s v="27-Feb"/>
          <s v="28-Feb"/>
          <s v="29-Feb"/>
          <s v="01-Mar"/>
          <s v="02-Mar"/>
          <s v="03-Mar"/>
          <s v="04-Mar"/>
          <s v="05-Mar"/>
          <s v="06-Mar"/>
          <s v="07-Mar"/>
          <s v="08-Mar"/>
          <s v="09-Mar"/>
          <s v="10-Mar"/>
          <s v="11-Mar"/>
          <s v="12-Mar"/>
          <s v="13-Mar"/>
          <s v="14-Mar"/>
          <s v="15-Mar"/>
          <s v="16-Mar"/>
          <s v="17-Mar"/>
          <s v="18-Mar"/>
          <s v="19-Mar"/>
          <s v="20-Mar"/>
          <s v="21-Mar"/>
          <s v="22-Mar"/>
          <s v="23-Mar"/>
          <s v="24-Mar"/>
          <s v="25-Mar"/>
          <s v="26-Mar"/>
          <s v="27-Mar"/>
          <s v="28-Mar"/>
          <s v="29-Mar"/>
          <s v="30-Mar"/>
          <s v="31-Mar"/>
          <s v="01-Apr"/>
          <s v="02-Apr"/>
          <s v="03-Apr"/>
          <s v="04-Apr"/>
          <s v="05-Apr"/>
          <s v="06-Apr"/>
          <s v="07-Apr"/>
          <s v="08-Apr"/>
          <s v="09-Apr"/>
          <s v="10-Apr"/>
          <s v="11-Apr"/>
          <s v="12-Apr"/>
          <s v="13-Apr"/>
          <s v="14-Apr"/>
          <s v="15-Apr"/>
          <s v="16-Apr"/>
          <s v="17-Apr"/>
          <s v="18-Apr"/>
          <s v="19-Apr"/>
          <s v="20-Apr"/>
          <s v="21-Apr"/>
          <s v="22-Apr"/>
          <s v="23-Apr"/>
          <s v="24-Apr"/>
          <s v="25-Apr"/>
          <s v="26-Apr"/>
          <s v="27-Apr"/>
          <s v="28-Apr"/>
          <s v="29-Apr"/>
          <s v="30-Apr"/>
          <s v="01-May"/>
          <s v="02-May"/>
          <s v="03-May"/>
          <s v="04-May"/>
          <s v="05-May"/>
          <s v="06-May"/>
          <s v="07-May"/>
          <s v="08-May"/>
          <s v="09-May"/>
          <s v="10-May"/>
          <s v="11-May"/>
          <s v="12-May"/>
          <s v="13-May"/>
          <s v="14-May"/>
          <s v="15-May"/>
          <s v="16-May"/>
          <s v="17-May"/>
          <s v="18-May"/>
          <s v="19-May"/>
          <s v="20-May"/>
          <s v="21-May"/>
          <s v="22-May"/>
          <s v="23-May"/>
          <s v="24-May"/>
          <s v="25-May"/>
          <s v="26-May"/>
          <s v="27-May"/>
          <s v="28-May"/>
          <s v="29-May"/>
          <s v="30-May"/>
          <s v="31-May"/>
          <s v="01-Jun"/>
          <s v="02-Jun"/>
          <s v="03-Jun"/>
          <s v="04-Jun"/>
          <s v="05-Jun"/>
          <s v="06-Jun"/>
          <s v="07-Jun"/>
          <s v="08-Jun"/>
          <s v="09-Jun"/>
          <s v="10-Jun"/>
          <s v="11-Jun"/>
          <s v="12-Jun"/>
          <s v="13-Jun"/>
          <s v="14-Jun"/>
          <s v="15-Jun"/>
          <s v="16-Jun"/>
          <s v="17-Jun"/>
          <s v="18-Jun"/>
          <s v="19-Jun"/>
          <s v="20-Jun"/>
          <s v="21-Jun"/>
          <s v="22-Jun"/>
          <s v="23-Jun"/>
          <s v="24-Jun"/>
          <s v="25-Jun"/>
          <s v="26-Jun"/>
          <s v="27-Jun"/>
          <s v="28-Jun"/>
          <s v="29-Jun"/>
          <s v="30-Jun"/>
          <s v="01-Jul"/>
          <s v="02-Jul"/>
          <s v="03-Jul"/>
          <s v="04-Jul"/>
          <s v="05-Jul"/>
          <s v="06-Jul"/>
          <s v="07-Jul"/>
          <s v="08-Jul"/>
          <s v="09-Jul"/>
          <s v="10-Jul"/>
          <s v="11-Jul"/>
          <s v="12-Jul"/>
          <s v="13-Jul"/>
          <s v="14-Jul"/>
          <s v="15-Jul"/>
          <s v="16-Jul"/>
          <s v="17-Jul"/>
          <s v="18-Jul"/>
          <s v="19-Jul"/>
          <s v="20-Jul"/>
          <s v="21-Jul"/>
          <s v="22-Jul"/>
          <s v="23-Jul"/>
          <s v="24-Jul"/>
          <s v="25-Jul"/>
          <s v="26-Jul"/>
          <s v="27-Jul"/>
          <s v="28-Jul"/>
          <s v="29-Jul"/>
          <s v="30-Jul"/>
          <s v="31-Jul"/>
          <s v="01-Aug"/>
          <s v="02-Aug"/>
          <s v="03-Aug"/>
          <s v="04-Aug"/>
          <s v="05-Aug"/>
          <s v="06-Aug"/>
          <s v="07-Aug"/>
          <s v="08-Aug"/>
          <s v="09-Aug"/>
          <s v="10-Aug"/>
          <s v="11-Aug"/>
          <s v="12-Aug"/>
          <s v="13-Aug"/>
          <s v="14-Aug"/>
          <s v="15-Aug"/>
          <s v="16-Aug"/>
          <s v="17-Aug"/>
          <s v="18-Aug"/>
          <s v="19-Aug"/>
          <s v="20-Aug"/>
          <s v="21-Aug"/>
          <s v="22-Aug"/>
          <s v="23-Aug"/>
          <s v="24-Aug"/>
          <s v="25-Aug"/>
          <s v="26-Aug"/>
          <s v="27-Aug"/>
          <s v="28-Aug"/>
          <s v="29-Aug"/>
          <s v="30-Aug"/>
          <s v="31-Aug"/>
          <s v="01-Sep"/>
          <s v="02-Sep"/>
          <s v="03-Sep"/>
          <s v="04-Sep"/>
          <s v="05-Sep"/>
          <s v="06-Sep"/>
          <s v="07-Sep"/>
          <s v="08-Sep"/>
          <s v="09-Sep"/>
          <s v="10-Sep"/>
          <s v="11-Sep"/>
          <s v="12-Sep"/>
          <s v="13-Sep"/>
          <s v="14-Sep"/>
          <s v="15-Sep"/>
          <s v="16-Sep"/>
          <s v="17-Sep"/>
          <s v="18-Sep"/>
          <s v="19-Sep"/>
          <s v="20-Sep"/>
          <s v="21-Sep"/>
          <s v="22-Sep"/>
          <s v="23-Sep"/>
          <s v="24-Sep"/>
          <s v="25-Sep"/>
          <s v="26-Sep"/>
          <s v="27-Sep"/>
          <s v="28-Sep"/>
          <s v="29-Sep"/>
          <s v="30-Sep"/>
          <s v="01-Oct"/>
          <s v="02-Oct"/>
          <s v="03-Oct"/>
          <s v="04-Oct"/>
          <s v="05-Oct"/>
          <s v="06-Oct"/>
          <s v="07-Oct"/>
          <s v="08-Oct"/>
          <s v="09-Oct"/>
          <s v="10-Oct"/>
          <s v="11-Oct"/>
          <s v="12-Oct"/>
          <s v="13-Oct"/>
          <s v="14-Oct"/>
          <s v="15-Oct"/>
          <s v="16-Oct"/>
          <s v="17-Oct"/>
          <s v="18-Oct"/>
          <s v="19-Oct"/>
          <s v="20-Oct"/>
          <s v="21-Oct"/>
          <s v="22-Oct"/>
          <s v="23-Oct"/>
          <s v="24-Oct"/>
          <s v="25-Oct"/>
          <s v="26-Oct"/>
          <s v="27-Oct"/>
          <s v="28-Oct"/>
          <s v="29-Oct"/>
          <s v="30-Oct"/>
          <s v="31-Oct"/>
          <s v="01-Nov"/>
          <s v="02-Nov"/>
          <s v="03-Nov"/>
          <s v="04-Nov"/>
          <s v="05-Nov"/>
          <s v="06-Nov"/>
          <s v="07-Nov"/>
          <s v="08-Nov"/>
          <s v="09-Nov"/>
          <s v="10-Nov"/>
          <s v="11-Nov"/>
          <s v="12-Nov"/>
          <s v="13-Nov"/>
          <s v="14-Nov"/>
          <s v="15-Nov"/>
          <s v="16-Nov"/>
          <s v="17-Nov"/>
          <s v="18-Nov"/>
          <s v="19-Nov"/>
          <s v="20-Nov"/>
          <s v="21-Nov"/>
          <s v="22-Nov"/>
          <s v="23-Nov"/>
          <s v="24-Nov"/>
          <s v="25-Nov"/>
          <s v="26-Nov"/>
          <s v="27-Nov"/>
          <s v="28-Nov"/>
          <s v="29-Nov"/>
          <s v="30-Nov"/>
          <s v="01-Dec"/>
          <s v="02-Dec"/>
          <s v="03-Dec"/>
          <s v="04-Dec"/>
          <s v="05-Dec"/>
          <s v="06-Dec"/>
          <s v="07-Dec"/>
          <s v="08-Dec"/>
          <s v="09-Dec"/>
          <s v="10-Dec"/>
          <s v="11-Dec"/>
          <s v="12-Dec"/>
          <s v="13-Dec"/>
          <s v="14-Dec"/>
          <s v="15-Dec"/>
          <s v="16-Dec"/>
          <s v="17-Dec"/>
          <s v="18-Dec"/>
          <s v="19-Dec"/>
          <s v="20-Dec"/>
          <s v="21-Dec"/>
          <s v="22-Dec"/>
          <s v="23-Dec"/>
          <s v="24-Dec"/>
          <s v="25-Dec"/>
          <s v="26-Dec"/>
          <s v="27-Dec"/>
          <s v="28-Dec"/>
          <s v="29-Dec"/>
          <s v="30-Dec"/>
          <s v="31-Dec"/>
          <s v="&gt;01/01/2026"/>
        </groupItems>
      </fieldGroup>
    </cacheField>
    <cacheField name="Months (Date)" numFmtId="0" databaseField="0">
      <fieldGroup base="1">
        <rangePr groupBy="months" startDate="2025-01-31T00:00:00" endDate="2026-01-01T00:00:00"/>
        <groupItems count="14">
          <s v="&lt;31/01/2025"/>
          <s v="Jan"/>
          <s v="Feb"/>
          <s v="Mar"/>
          <s v="Apr"/>
          <s v="May"/>
          <s v="Jun"/>
          <s v="Jul"/>
          <s v="Aug"/>
          <s v="Sep"/>
          <s v="Oct"/>
          <s v="Nov"/>
          <s v="Dec"/>
          <s v="&gt;01/01/2026"/>
        </groupItems>
      </fieldGroup>
    </cacheField>
    <cacheField name="Months (Contract Expiry date)" numFmtId="0" databaseField="0">
      <fieldGroup base="3">
        <rangePr groupBy="months" startDate="2025-11-30T00:00:00" endDate="2029-01-01T00:00:00"/>
        <groupItems count="14">
          <s v="&lt;30/11/2025"/>
          <s v="Jan"/>
          <s v="Feb"/>
          <s v="Mar"/>
          <s v="Apr"/>
          <s v="May"/>
          <s v="Jun"/>
          <s v="Jul"/>
          <s v="Aug"/>
          <s v="Sep"/>
          <s v="Oct"/>
          <s v="Nov"/>
          <s v="Dec"/>
          <s v="&gt;01/01/2029"/>
        </groupItems>
      </fieldGroup>
    </cacheField>
    <cacheField name="Quarters (Contract Expiry date)" numFmtId="0" databaseField="0">
      <fieldGroup base="3">
        <rangePr groupBy="quarters" startDate="2025-11-30T00:00:00" endDate="2029-01-01T00:00:00"/>
        <groupItems count="6">
          <s v="&lt;30/11/2025"/>
          <s v="Qtr1"/>
          <s v="Qtr2"/>
          <s v="Qtr3"/>
          <s v="Qtr4"/>
          <s v="&gt;01/01/2029"/>
        </groupItems>
      </fieldGroup>
    </cacheField>
    <cacheField name="Years (Contract Expiry date)" numFmtId="0" databaseField="0">
      <fieldGroup base="3">
        <rangePr groupBy="years" startDate="2025-11-30T00:00:00" endDate="2029-01-01T00:00:00"/>
        <groupItems count="7">
          <s v="&lt;30/11/2025"/>
          <s v="2025"/>
          <s v="2026"/>
          <s v="2027"/>
          <s v="2028"/>
          <s v="2029"/>
          <s v="&gt;01/01/2029"/>
        </groupItems>
      </fieldGroup>
    </cacheField>
  </cacheFields>
  <extLst>
    <ext xmlns:x14="http://schemas.microsoft.com/office/spreadsheetml/2009/9/main" uri="{725AE2AE-9491-48be-B2B4-4EB974FC3084}">
      <x14:pivotCacheDefinition pivotCacheId="49440635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x v="0"/>
    <x v="0"/>
    <x v="0"/>
    <n v="3271121"/>
    <n v="4221500"/>
  </r>
  <r>
    <x v="1"/>
    <x v="0"/>
    <x v="1"/>
    <n v="1195545.31"/>
    <n v="2968495.94"/>
  </r>
  <r>
    <x v="2"/>
    <x v="1"/>
    <x v="2"/>
    <n v="1034167.42"/>
    <n v="449720.3"/>
  </r>
  <r>
    <x v="3"/>
    <x v="1"/>
    <x v="3"/>
    <n v="1539959.7799999998"/>
    <n v="724421.67"/>
  </r>
  <r>
    <x v="4"/>
    <x v="2"/>
    <x v="4"/>
    <n v="1892539.1100000008"/>
    <n v="6015853.9699999997"/>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6">
  <r>
    <x v="0"/>
    <x v="0"/>
    <x v="0"/>
    <x v="0"/>
    <x v="0"/>
    <n v="2002668"/>
    <n v="50000"/>
    <n v="0.08"/>
    <n v="160213.44"/>
    <n v="110213.44"/>
    <n v="160213.44"/>
    <n v="182061.64666666664"/>
    <n v="50000"/>
    <n v="0.08"/>
    <m/>
    <m/>
    <n v="0"/>
    <n v="0"/>
    <s v="High"/>
  </r>
  <r>
    <x v="0"/>
    <x v="1"/>
    <x v="0"/>
    <x v="0"/>
    <x v="0"/>
    <n v="1748308"/>
    <n v="50000"/>
    <n v="0.08"/>
    <n v="139864.64000000001"/>
    <n v="89864.640000000014"/>
    <n v="139864.64000000001"/>
    <n v="182061.64666666664"/>
    <n v="50000"/>
    <n v="0.08"/>
    <m/>
    <m/>
    <n v="0"/>
    <n v="0"/>
    <s v="High"/>
  </r>
  <r>
    <x v="0"/>
    <x v="2"/>
    <x v="0"/>
    <x v="0"/>
    <x v="0"/>
    <n v="1590421"/>
    <n v="50000"/>
    <n v="0.08"/>
    <n v="127233.68000000001"/>
    <n v="77233.680000000008"/>
    <n v="127233.68000000001"/>
    <n v="182061.64666666664"/>
    <n v="50000"/>
    <n v="0.08"/>
    <m/>
    <m/>
    <n v="0"/>
    <n v="0"/>
    <s v="High"/>
  </r>
  <r>
    <x v="0"/>
    <x v="3"/>
    <x v="0"/>
    <x v="0"/>
    <x v="0"/>
    <n v="2100160"/>
    <n v="50000"/>
    <n v="0.08"/>
    <n v="168012.80000000002"/>
    <n v="118012.80000000002"/>
    <n v="168012.80000000002"/>
    <n v="182061.64666666664"/>
    <n v="50000"/>
    <n v="0.08"/>
    <m/>
    <m/>
    <n v="0"/>
    <n v="0"/>
    <s v="High"/>
  </r>
  <r>
    <x v="0"/>
    <x v="4"/>
    <x v="0"/>
    <x v="0"/>
    <x v="0"/>
    <n v="2204165"/>
    <n v="50000"/>
    <n v="0.08"/>
    <n v="176333.2"/>
    <n v="126333.20000000001"/>
    <n v="176333.2"/>
    <n v="182061.64666666664"/>
    <n v="50000"/>
    <n v="0.08"/>
    <m/>
    <m/>
    <n v="0"/>
    <n v="0"/>
    <s v="High"/>
  </r>
  <r>
    <x v="0"/>
    <x v="5"/>
    <x v="0"/>
    <x v="0"/>
    <x v="0"/>
    <n v="2277073"/>
    <n v="50000"/>
    <n v="0.08"/>
    <n v="182165.84"/>
    <n v="132165.84"/>
    <n v="182165.84"/>
    <n v="182061.64666666664"/>
    <n v="50000"/>
    <n v="0.08"/>
    <m/>
    <m/>
    <n v="0"/>
    <n v="0"/>
    <s v="High"/>
  </r>
  <r>
    <x v="0"/>
    <x v="6"/>
    <x v="0"/>
    <x v="0"/>
    <x v="0"/>
    <n v="2226129"/>
    <n v="50000"/>
    <n v="0.08"/>
    <n v="178090.32"/>
    <n v="128090.32"/>
    <n v="178090.32"/>
    <n v="182061.64666666664"/>
    <n v="50000"/>
    <n v="0.08"/>
    <m/>
    <m/>
    <n v="0"/>
    <n v="0"/>
    <s v="High"/>
  </r>
  <r>
    <x v="0"/>
    <x v="7"/>
    <x v="0"/>
    <x v="0"/>
    <x v="0"/>
    <n v="2732240"/>
    <n v="50000"/>
    <n v="0.08"/>
    <n v="218579.20000000001"/>
    <n v="168579.20000000001"/>
    <n v="218579.20000000001"/>
    <n v="182061.64666666664"/>
    <n v="50000"/>
    <n v="0.08"/>
    <m/>
    <m/>
    <n v="0"/>
    <n v="0"/>
    <s v="High"/>
  </r>
  <r>
    <x v="0"/>
    <x v="8"/>
    <x v="0"/>
    <x v="0"/>
    <x v="0"/>
    <n v="2700362"/>
    <n v="50000"/>
    <n v="0.08"/>
    <n v="216028.96"/>
    <n v="166028.96"/>
    <n v="216028.96"/>
    <n v="182061.64666666664"/>
    <n v="50000"/>
    <n v="0.08"/>
    <m/>
    <m/>
    <n v="0"/>
    <n v="0"/>
    <s v="High"/>
  </r>
  <r>
    <x v="0"/>
    <x v="9"/>
    <x v="0"/>
    <x v="0"/>
    <x v="0"/>
    <n v="2649445"/>
    <n v="50000"/>
    <n v="0.08"/>
    <n v="211955.6"/>
    <n v="161955.6"/>
    <n v="211955.6"/>
    <n v="182061.64666666664"/>
    <n v="50000"/>
    <n v="0.08"/>
    <m/>
    <m/>
    <n v="0"/>
    <n v="0"/>
    <s v="High"/>
  </r>
  <r>
    <x v="0"/>
    <x v="10"/>
    <x v="0"/>
    <x v="0"/>
    <x v="0"/>
    <n v="2462033"/>
    <n v="50000"/>
    <n v="0.08"/>
    <n v="196962.64"/>
    <n v="146962.64000000001"/>
    <n v="196962.64"/>
    <n v="182061.64666666664"/>
    <n v="50000"/>
    <n v="0.08"/>
    <m/>
    <m/>
    <n v="0"/>
    <n v="0"/>
    <s v="High"/>
  </r>
  <r>
    <x v="0"/>
    <x v="11"/>
    <x v="0"/>
    <x v="0"/>
    <x v="0"/>
    <n v="2616243"/>
    <n v="50000"/>
    <n v="0.08"/>
    <n v="209299.44"/>
    <n v="159299.44"/>
    <n v="209299.44"/>
    <n v="182061.64666666664"/>
    <n v="50000"/>
    <n v="0.08"/>
    <n v="2876781.6399999997"/>
    <n v="1283528"/>
    <n v="1593253.6399999997"/>
    <n v="0.44616803102233377"/>
    <s v="High"/>
  </r>
  <r>
    <x v="1"/>
    <x v="12"/>
    <x v="1"/>
    <x v="1"/>
    <x v="1"/>
    <m/>
    <m/>
    <m/>
    <n v="0"/>
    <n v="0"/>
    <n v="0"/>
    <e v="#DIV/0!"/>
    <e v="#DIV/0!"/>
    <n v="0"/>
    <m/>
    <m/>
    <n v="0"/>
    <n v="0"/>
    <s v="High"/>
  </r>
  <r>
    <x v="2"/>
    <x v="0"/>
    <x v="0"/>
    <x v="2"/>
    <x v="0"/>
    <n v="352470"/>
    <n v="44000"/>
    <n v="0.12"/>
    <n v="42296.4"/>
    <n v="0"/>
    <n v="44000"/>
    <n v="79536.106699999989"/>
    <n v="44000"/>
    <n v="0.12483331914772888"/>
    <m/>
    <m/>
    <n v="0"/>
    <n v="0"/>
    <s v="High"/>
  </r>
  <r>
    <x v="2"/>
    <x v="1"/>
    <x v="0"/>
    <x v="2"/>
    <x v="0"/>
    <n v="351792"/>
    <n v="44000"/>
    <n v="0.12"/>
    <n v="42215.040000000001"/>
    <n v="0"/>
    <n v="44000"/>
    <n v="79536.106699999989"/>
    <n v="44000"/>
    <n v="0.12507390730886433"/>
    <m/>
    <m/>
    <n v="0"/>
    <n v="0"/>
    <s v="High"/>
  </r>
  <r>
    <x v="2"/>
    <x v="2"/>
    <x v="0"/>
    <x v="2"/>
    <x v="0"/>
    <n v="315883"/>
    <n v="44000"/>
    <n v="0.12"/>
    <n v="37905.96"/>
    <n v="0"/>
    <n v="44000"/>
    <n v="79536.106699999989"/>
    <n v="44000"/>
    <n v="0.13929207966240664"/>
    <m/>
    <m/>
    <n v="0"/>
    <n v="0"/>
    <s v="High"/>
  </r>
  <r>
    <x v="2"/>
    <x v="3"/>
    <x v="0"/>
    <x v="2"/>
    <x v="0"/>
    <n v="573608"/>
    <n v="44000"/>
    <n v="0.12"/>
    <n v="68832.959999999992"/>
    <n v="24832.959999999992"/>
    <n v="68832.959999999992"/>
    <n v="79536.106699999989"/>
    <n v="44000"/>
    <n v="0.11999999999999998"/>
    <m/>
    <m/>
    <n v="0"/>
    <n v="0"/>
    <s v="High"/>
  </r>
  <r>
    <x v="2"/>
    <x v="4"/>
    <x v="0"/>
    <x v="2"/>
    <x v="0"/>
    <n v="475799"/>
    <n v="44000"/>
    <n v="0.12"/>
    <n v="57095.88"/>
    <n v="13095.879999999997"/>
    <n v="57095.88"/>
    <n v="79536.106699999989"/>
    <n v="44000"/>
    <n v="0.12"/>
    <m/>
    <m/>
    <n v="0"/>
    <n v="0"/>
    <s v="High"/>
  </r>
  <r>
    <x v="2"/>
    <x v="5"/>
    <x v="0"/>
    <x v="2"/>
    <x v="0"/>
    <n v="495533.6"/>
    <n v="44000"/>
    <n v="0.12"/>
    <n v="59464.031999999992"/>
    <n v="15464.031999999992"/>
    <n v="59464.031999999992"/>
    <n v="79536.106699999989"/>
    <n v="44000"/>
    <n v="0.12"/>
    <m/>
    <m/>
    <n v="0"/>
    <n v="0"/>
    <s v="High"/>
  </r>
  <r>
    <x v="2"/>
    <x v="6"/>
    <x v="0"/>
    <x v="2"/>
    <x v="0"/>
    <n v="467627"/>
    <n v="44000"/>
    <n v="0.12"/>
    <n v="56115.24"/>
    <n v="12115.239999999998"/>
    <n v="56115.24"/>
    <n v="79536.106699999989"/>
    <n v="44000"/>
    <n v="0.12"/>
    <m/>
    <m/>
    <n v="0"/>
    <n v="0"/>
    <s v="High"/>
  </r>
  <r>
    <x v="2"/>
    <x v="7"/>
    <x v="0"/>
    <x v="2"/>
    <x v="0"/>
    <n v="501097"/>
    <n v="44000"/>
    <n v="0.12"/>
    <n v="60131.64"/>
    <n v="16131.64"/>
    <n v="60131.64"/>
    <n v="79536.106699999989"/>
    <n v="44000"/>
    <n v="0.12"/>
    <m/>
    <m/>
    <n v="0"/>
    <n v="0"/>
    <s v="High"/>
  </r>
  <r>
    <x v="2"/>
    <x v="8"/>
    <x v="0"/>
    <x v="2"/>
    <x v="0"/>
    <n v="1090791"/>
    <n v="44000"/>
    <n v="0.12"/>
    <n v="130894.92"/>
    <n v="86894.92"/>
    <n v="130894.92"/>
    <n v="79536.106699999989"/>
    <n v="44000"/>
    <n v="0.12"/>
    <m/>
    <m/>
    <m/>
    <n v="0"/>
    <s v="High"/>
  </r>
  <r>
    <x v="2"/>
    <x v="9"/>
    <x v="0"/>
    <x v="2"/>
    <x v="0"/>
    <n v="1106555.08"/>
    <n v="44000"/>
    <n v="0.12"/>
    <n v="132786.6096"/>
    <n v="88786.609599999996"/>
    <n v="132786.6096"/>
    <n v="79536.106699999989"/>
    <n v="44000"/>
    <n v="0.11999999999999998"/>
    <m/>
    <m/>
    <n v="0"/>
    <n v="0"/>
    <s v="High"/>
  </r>
  <r>
    <x v="2"/>
    <x v="10"/>
    <x v="0"/>
    <x v="2"/>
    <x v="0"/>
    <n v="1040048.1"/>
    <n v="44000"/>
    <n v="0.12"/>
    <n v="124805.772"/>
    <n v="80805.771999999997"/>
    <n v="124805.772"/>
    <n v="79536.106699999989"/>
    <n v="44000"/>
    <n v="0.12"/>
    <m/>
    <m/>
    <n v="0"/>
    <n v="0"/>
    <s v="High"/>
  </r>
  <r>
    <x v="2"/>
    <x v="11"/>
    <x v="0"/>
    <x v="2"/>
    <x v="0"/>
    <n v="1102551.8899999999"/>
    <n v="44000"/>
    <n v="0.12"/>
    <n v="132306.22679999997"/>
    <n v="88306.226799999975"/>
    <n v="132306.22679999997"/>
    <n v="79536.106699999989"/>
    <n v="44000"/>
    <n v="0.11999999999999998"/>
    <n v="1182369.02"/>
    <n v="825214"/>
    <n v="357155.02"/>
    <n v="0.69793269786449574"/>
    <s v="High"/>
  </r>
  <r>
    <x v="1"/>
    <x v="12"/>
    <x v="1"/>
    <x v="1"/>
    <x v="1"/>
    <m/>
    <m/>
    <m/>
    <n v="0"/>
    <n v="0"/>
    <n v="0"/>
    <e v="#DIV/0!"/>
    <e v="#DIV/0!"/>
    <n v="0"/>
    <m/>
    <m/>
    <n v="0"/>
    <n v="0"/>
    <s v="High"/>
  </r>
  <r>
    <x v="3"/>
    <x v="4"/>
    <x v="0"/>
    <x v="3"/>
    <x v="0"/>
    <n v="60087.719298245618"/>
    <n v="50000"/>
    <n v="0.12"/>
    <n v="7210.5263157894742"/>
    <n v="0"/>
    <n v="50000"/>
    <n v="50000"/>
    <n v="50000"/>
    <n v="0.83211678832116787"/>
    <m/>
    <m/>
    <n v="0"/>
    <n v="0"/>
    <s v="High"/>
  </r>
  <r>
    <x v="3"/>
    <x v="5"/>
    <x v="0"/>
    <x v="4"/>
    <x v="0"/>
    <n v="103091.14035087719"/>
    <n v="50000"/>
    <n v="0.12"/>
    <n v="12370.936842105262"/>
    <n v="0"/>
    <n v="50000"/>
    <n v="50000"/>
    <n v="50000"/>
    <n v="0.48500773034250905"/>
    <m/>
    <m/>
    <n v="0"/>
    <n v="0"/>
    <s v="High"/>
  </r>
  <r>
    <x v="3"/>
    <x v="6"/>
    <x v="0"/>
    <x v="5"/>
    <x v="0"/>
    <n v="52030.701754385969"/>
    <n v="50000"/>
    <n v="0.12"/>
    <n v="6243.6842105263158"/>
    <n v="0"/>
    <n v="50000"/>
    <n v="50000"/>
    <n v="50000"/>
    <n v="0.96097108657169339"/>
    <m/>
    <m/>
    <n v="0"/>
    <n v="0"/>
    <s v="High"/>
  </r>
  <r>
    <x v="3"/>
    <x v="7"/>
    <x v="0"/>
    <x v="6"/>
    <x v="0"/>
    <n v="49359.649122807023"/>
    <n v="50000"/>
    <n v="0.12"/>
    <n v="5923.1578947368425"/>
    <n v="0"/>
    <n v="50000"/>
    <n v="50000"/>
    <n v="50000"/>
    <n v="1.0129731650968543"/>
    <m/>
    <m/>
    <n v="0"/>
    <n v="0"/>
    <s v="High"/>
  </r>
  <r>
    <x v="3"/>
    <x v="8"/>
    <x v="0"/>
    <x v="7"/>
    <x v="0"/>
    <n v="45197.368421052633"/>
    <n v="50000"/>
    <n v="0.12"/>
    <n v="5423.6842105263158"/>
    <n v="0"/>
    <n v="50000"/>
    <n v="50000"/>
    <n v="50000"/>
    <n v="1.1062590975254731"/>
    <m/>
    <m/>
    <n v="0"/>
    <n v="0"/>
    <s v="High"/>
  </r>
  <r>
    <x v="3"/>
    <x v="9"/>
    <x v="0"/>
    <x v="8"/>
    <x v="0"/>
    <n v="44350.877192982458"/>
    <n v="50000"/>
    <n v="0.12"/>
    <n v="5322.105263157895"/>
    <n v="0"/>
    <n v="50000"/>
    <n v="50000"/>
    <n v="50000"/>
    <n v="1.1273734177215189"/>
    <m/>
    <m/>
    <n v="0"/>
    <n v="0"/>
    <s v="High"/>
  </r>
  <r>
    <x v="3"/>
    <x v="10"/>
    <x v="0"/>
    <x v="9"/>
    <x v="0"/>
    <n v="41429.824561403511"/>
    <n v="50000"/>
    <n v="0.12"/>
    <n v="4971.5789473684208"/>
    <n v="0"/>
    <n v="50000"/>
    <n v="50000"/>
    <n v="50000"/>
    <n v="1.2068600465805632"/>
    <m/>
    <m/>
    <n v="0"/>
    <n v="0"/>
    <s v="High"/>
  </r>
  <r>
    <x v="3"/>
    <x v="11"/>
    <x v="0"/>
    <x v="9"/>
    <x v="0"/>
    <n v="52010"/>
    <n v="50000"/>
    <n v="0.12"/>
    <n v="6241.2"/>
    <n v="0"/>
    <n v="50000"/>
    <n v="50000"/>
    <n v="50000"/>
    <n v="0.9613535858488752"/>
    <n v="506000"/>
    <n v="506000"/>
    <n v="0"/>
    <n v="1"/>
    <s v="Healthy"/>
  </r>
  <r>
    <x v="1"/>
    <x v="12"/>
    <x v="1"/>
    <x v="1"/>
    <x v="1"/>
    <m/>
    <m/>
    <m/>
    <n v="0"/>
    <n v="0"/>
    <n v="0"/>
    <e v="#DIV/0!"/>
    <e v="#DIV/0!"/>
    <n v="0"/>
    <m/>
    <m/>
    <n v="0"/>
    <n v="0"/>
    <s v="High"/>
  </r>
  <r>
    <x v="4"/>
    <x v="11"/>
    <x v="0"/>
    <x v="10"/>
    <x v="2"/>
    <n v="0"/>
    <n v="50000"/>
    <n v="0.12"/>
    <n v="0"/>
    <n v="0"/>
    <m/>
    <m/>
    <m/>
    <n v="0"/>
    <n v="100000"/>
    <n v="100000"/>
    <n v="0"/>
    <n v="1"/>
    <s v="Healthy"/>
  </r>
  <r>
    <x v="1"/>
    <x v="12"/>
    <x v="1"/>
    <x v="1"/>
    <x v="1"/>
    <m/>
    <m/>
    <m/>
    <n v="0"/>
    <n v="0"/>
    <n v="0"/>
    <e v="#DIV/0!"/>
    <e v="#DIV/0!"/>
    <n v="0"/>
    <m/>
    <m/>
    <n v="0"/>
    <n v="0"/>
    <s v="High"/>
  </r>
  <r>
    <x v="5"/>
    <x v="3"/>
    <x v="0"/>
    <x v="11"/>
    <x v="0"/>
    <n v="358126"/>
    <n v="50000"/>
    <n v="0.12"/>
    <n v="42975.119999999995"/>
    <n v="0"/>
    <n v="50000"/>
    <n v="55445.175111111108"/>
    <n v="50000"/>
    <n v="0.13961566599464992"/>
    <m/>
    <m/>
    <n v="0"/>
    <n v="0"/>
    <s v="High"/>
  </r>
  <r>
    <x v="5"/>
    <x v="4"/>
    <x v="0"/>
    <x v="11"/>
    <x v="0"/>
    <n v="361751"/>
    <n v="50000"/>
    <n v="0.12"/>
    <n v="43410.119999999995"/>
    <n v="0"/>
    <n v="50000"/>
    <n v="55445.175111111108"/>
    <n v="50000"/>
    <n v="0.1382166186133556"/>
    <m/>
    <m/>
    <n v="0"/>
    <n v="0"/>
    <s v="High"/>
  </r>
  <r>
    <x v="5"/>
    <x v="5"/>
    <x v="0"/>
    <x v="11"/>
    <x v="0"/>
    <n v="444812"/>
    <n v="50000"/>
    <n v="0.12"/>
    <n v="53377.439999999995"/>
    <n v="3377.4399999999951"/>
    <n v="53377.439999999995"/>
    <n v="55445.175111111108"/>
    <n v="50000"/>
    <n v="0.12"/>
    <m/>
    <m/>
    <n v="0"/>
    <n v="0"/>
    <s v="High"/>
  </r>
  <r>
    <x v="5"/>
    <x v="6"/>
    <x v="0"/>
    <x v="11"/>
    <x v="0"/>
    <n v="467796"/>
    <n v="50000"/>
    <n v="0.12"/>
    <n v="56135.519999999997"/>
    <n v="6135.5199999999968"/>
    <n v="56135.519999999997"/>
    <n v="55445.175111111108"/>
    <n v="50000"/>
    <n v="0.12"/>
    <m/>
    <m/>
    <n v="0"/>
    <n v="0"/>
    <s v="High"/>
  </r>
  <r>
    <x v="5"/>
    <x v="7"/>
    <x v="0"/>
    <x v="11"/>
    <x v="0"/>
    <n v="431743"/>
    <n v="50000"/>
    <n v="0.12"/>
    <n v="51809.159999999996"/>
    <n v="1809.1599999999962"/>
    <n v="51809.159999999996"/>
    <n v="55445.175111111108"/>
    <n v="50000"/>
    <n v="0.12"/>
    <m/>
    <m/>
    <n v="0"/>
    <n v="0"/>
    <s v="High"/>
  </r>
  <r>
    <x v="5"/>
    <x v="8"/>
    <x v="0"/>
    <x v="11"/>
    <x v="0"/>
    <n v="429770.4"/>
    <n v="50000"/>
    <n v="0.12"/>
    <n v="51572.448000000004"/>
    <n v="1572.448000000004"/>
    <n v="51572.448000000004"/>
    <n v="55445.175111111108"/>
    <n v="50000"/>
    <n v="0.12000000000000001"/>
    <m/>
    <m/>
    <n v="0"/>
    <n v="0"/>
    <s v="High"/>
  </r>
  <r>
    <x v="5"/>
    <x v="9"/>
    <x v="0"/>
    <x v="11"/>
    <x v="0"/>
    <n v="544342.30000000005"/>
    <n v="50000"/>
    <n v="0.12"/>
    <n v="65321.076000000001"/>
    <n v="15321.076000000001"/>
    <n v="65321.076000000001"/>
    <n v="55445.175111111108"/>
    <n v="50000"/>
    <n v="0.12"/>
    <m/>
    <m/>
    <n v="0"/>
    <n v="0"/>
    <s v="High"/>
  </r>
  <r>
    <x v="5"/>
    <x v="10"/>
    <x v="0"/>
    <x v="11"/>
    <x v="0"/>
    <n v="506576.8"/>
    <n v="50000"/>
    <n v="0.12"/>
    <n v="60789.215999999993"/>
    <n v="10789.215999999993"/>
    <n v="60789.215999999993"/>
    <n v="55445.175111111108"/>
    <n v="50000"/>
    <n v="0.12"/>
    <m/>
    <m/>
    <n v="0"/>
    <n v="0"/>
    <s v="High"/>
  </r>
  <r>
    <x v="5"/>
    <x v="11"/>
    <x v="0"/>
    <x v="11"/>
    <x v="0"/>
    <n v="500014.3"/>
    <n v="50000"/>
    <n v="0.12"/>
    <n v="60001.715999999993"/>
    <n v="10001.715999999993"/>
    <n v="60001.715999999993"/>
    <n v="55445.175111111108"/>
    <n v="50000"/>
    <n v="0.12"/>
    <n v="650864.22"/>
    <n v="619121"/>
    <n v="31743.219999999972"/>
    <n v="0.9512291211829097"/>
    <s v="Healthy"/>
  </r>
  <r>
    <x v="1"/>
    <x v="12"/>
    <x v="1"/>
    <x v="1"/>
    <x v="1"/>
    <m/>
    <m/>
    <m/>
    <n v="0"/>
    <n v="0"/>
    <n v="0"/>
    <e v="#DIV/0!"/>
    <e v="#DIV/0!"/>
    <n v="0"/>
    <m/>
    <m/>
    <n v="0"/>
    <n v="0"/>
    <s v="High"/>
  </r>
  <r>
    <x v="6"/>
    <x v="0"/>
    <x v="0"/>
    <x v="12"/>
    <x v="3"/>
    <n v="431935"/>
    <n v="45000"/>
    <n v="0.08"/>
    <n v="34554.800000000003"/>
    <n v="0"/>
    <n v="45000"/>
    <n v="67774.927266666666"/>
    <n v="45416.666666666664"/>
    <n v="0.1041823422505701"/>
    <m/>
    <m/>
    <n v="0"/>
    <n v="0"/>
    <s v="High"/>
  </r>
  <r>
    <x v="6"/>
    <x v="1"/>
    <x v="0"/>
    <x v="12"/>
    <x v="3"/>
    <n v="824585.19"/>
    <n v="45000"/>
    <n v="0.08"/>
    <n v="65966.815199999997"/>
    <n v="20966.815199999997"/>
    <n v="65966.815199999997"/>
    <n v="67774.927266666666"/>
    <n v="45416.666666666664"/>
    <n v="0.08"/>
    <m/>
    <m/>
    <n v="0"/>
    <n v="0"/>
    <s v="High"/>
  </r>
  <r>
    <x v="6"/>
    <x v="2"/>
    <x v="0"/>
    <x v="12"/>
    <x v="3"/>
    <n v="1277400"/>
    <n v="45000"/>
    <n v="0.08"/>
    <n v="102192"/>
    <n v="57192"/>
    <n v="102192"/>
    <n v="67774.927266666666"/>
    <n v="45416.666666666664"/>
    <n v="0.08"/>
    <m/>
    <m/>
    <n v="0"/>
    <n v="0"/>
    <s v="High"/>
  </r>
  <r>
    <x v="6"/>
    <x v="3"/>
    <x v="0"/>
    <x v="12"/>
    <x v="3"/>
    <n v="601521"/>
    <n v="45000"/>
    <n v="0.08"/>
    <n v="48121.68"/>
    <n v="3121.6800000000003"/>
    <n v="48121.68"/>
    <n v="67774.927266666666"/>
    <n v="45416.666666666664"/>
    <n v="0.08"/>
    <m/>
    <m/>
    <n v="0"/>
    <n v="0"/>
    <s v="High"/>
  </r>
  <r>
    <x v="6"/>
    <x v="4"/>
    <x v="0"/>
    <x v="12"/>
    <x v="3"/>
    <n v="395720"/>
    <n v="45000"/>
    <n v="0.08"/>
    <n v="31657.600000000002"/>
    <n v="0"/>
    <n v="45000"/>
    <n v="67774.927266666666"/>
    <n v="45416.666666666664"/>
    <n v="0.11371676943293238"/>
    <m/>
    <m/>
    <n v="0"/>
    <n v="0"/>
    <s v="High"/>
  </r>
  <r>
    <x v="6"/>
    <x v="5"/>
    <x v="0"/>
    <x v="12"/>
    <x v="3"/>
    <n v="463656"/>
    <n v="45000"/>
    <n v="0.08"/>
    <n v="37092.480000000003"/>
    <n v="0"/>
    <n v="45000"/>
    <n v="67774.927266666666"/>
    <n v="45416.666666666664"/>
    <n v="9.7054712976862162E-2"/>
    <m/>
    <m/>
    <n v="0"/>
    <n v="0"/>
    <s v="High"/>
  </r>
  <r>
    <x v="6"/>
    <x v="6"/>
    <x v="0"/>
    <x v="12"/>
    <x v="3"/>
    <n v="651278"/>
    <n v="45000"/>
    <n v="0.08"/>
    <n v="52102.239999999998"/>
    <n v="7102.239999999998"/>
    <n v="52102.239999999998"/>
    <n v="67774.927266666666"/>
    <n v="45416.666666666664"/>
    <n v="0.08"/>
    <m/>
    <m/>
    <n v="0"/>
    <n v="0"/>
    <s v="High"/>
  </r>
  <r>
    <x v="6"/>
    <x v="7"/>
    <x v="0"/>
    <x v="12"/>
    <x v="3"/>
    <n v="721800"/>
    <n v="45000"/>
    <n v="0.08"/>
    <n v="57744"/>
    <n v="12744"/>
    <n v="57744"/>
    <n v="67774.927266666666"/>
    <n v="45416.666666666664"/>
    <n v="0.08"/>
    <m/>
    <m/>
    <n v="0"/>
    <n v="0"/>
    <s v="High"/>
  </r>
  <r>
    <x v="6"/>
    <x v="8"/>
    <x v="0"/>
    <x v="12"/>
    <x v="3"/>
    <n v="983871.9"/>
    <n v="45000"/>
    <n v="0.08"/>
    <n v="78709.752000000008"/>
    <n v="33709.752000000008"/>
    <n v="78709.752000000008"/>
    <n v="67774.927266666666"/>
    <n v="45416.666666666664"/>
    <n v="0.08"/>
    <m/>
    <m/>
    <n v="0"/>
    <n v="0"/>
    <s v="High"/>
  </r>
  <r>
    <x v="6"/>
    <x v="9"/>
    <x v="0"/>
    <x v="12"/>
    <x v="3"/>
    <n v="1042618"/>
    <n v="45000"/>
    <n v="0.08"/>
    <n v="83409.440000000002"/>
    <n v="38409.440000000002"/>
    <n v="83409.440000000002"/>
    <n v="67774.927266666666"/>
    <n v="45416.666666666664"/>
    <n v="0.08"/>
    <m/>
    <m/>
    <n v="0"/>
    <n v="0"/>
    <s v="High"/>
  </r>
  <r>
    <x v="6"/>
    <x v="10"/>
    <x v="0"/>
    <x v="12"/>
    <x v="3"/>
    <n v="1114450"/>
    <n v="45000"/>
    <n v="0.08"/>
    <n v="89156"/>
    <n v="44156"/>
    <n v="89156"/>
    <n v="67774.927266666666"/>
    <n v="45416.666666666664"/>
    <n v="0.08"/>
    <m/>
    <m/>
    <n v="0"/>
    <n v="0"/>
    <s v="High"/>
  </r>
  <r>
    <x v="6"/>
    <x v="11"/>
    <x v="0"/>
    <x v="13"/>
    <x v="0"/>
    <n v="1008972"/>
    <n v="50000"/>
    <n v="0.1"/>
    <n v="100897.20000000001"/>
    <n v="50897.200000000012"/>
    <n v="100897.20000000001"/>
    <n v="67774.927266666666"/>
    <n v="45416.666666666664"/>
    <n v="0.1"/>
    <n v="862340.65"/>
    <n v="669950"/>
    <n v="192390.65000000002"/>
    <n v="0.7768971577531455"/>
    <s v="Medium"/>
  </r>
  <r>
    <x v="1"/>
    <x v="12"/>
    <x v="1"/>
    <x v="1"/>
    <x v="1"/>
    <m/>
    <m/>
    <m/>
    <n v="0"/>
    <n v="0"/>
    <n v="0"/>
    <e v="#DIV/0!"/>
    <e v="#DIV/0!"/>
    <n v="0"/>
    <m/>
    <m/>
    <n v="0"/>
    <n v="0"/>
    <s v="High"/>
  </r>
  <r>
    <x v="7"/>
    <x v="0"/>
    <x v="0"/>
    <x v="14"/>
    <x v="3"/>
    <n v="278428.28000000003"/>
    <n v="46000"/>
    <n v="0.12"/>
    <n v="33411.393600000003"/>
    <n v="0"/>
    <n v="46000"/>
    <n v="46276.680666666674"/>
    <n v="46000"/>
    <n v="0.16521310263454558"/>
    <m/>
    <m/>
    <n v="0"/>
    <n v="0"/>
    <s v="High"/>
  </r>
  <r>
    <x v="7"/>
    <x v="1"/>
    <x v="0"/>
    <x v="14"/>
    <x v="3"/>
    <n v="219333"/>
    <n v="46000"/>
    <n v="0.12"/>
    <n v="26319.96"/>
    <n v="0"/>
    <n v="46000"/>
    <n v="46276.680666666674"/>
    <n v="46000"/>
    <n v="0.20972676250267858"/>
    <m/>
    <m/>
    <n v="0"/>
    <n v="0"/>
    <s v="High"/>
  </r>
  <r>
    <x v="7"/>
    <x v="2"/>
    <x v="0"/>
    <x v="14"/>
    <x v="3"/>
    <n v="171359.29"/>
    <n v="46000"/>
    <n v="0.12"/>
    <n v="20563.114799999999"/>
    <n v="0"/>
    <n v="46000"/>
    <n v="46276.680666666674"/>
    <n v="46000"/>
    <n v="0.26844182185862231"/>
    <m/>
    <m/>
    <n v="0"/>
    <n v="0"/>
    <s v="High"/>
  </r>
  <r>
    <x v="7"/>
    <x v="3"/>
    <x v="0"/>
    <x v="14"/>
    <x v="3"/>
    <n v="292982.05"/>
    <n v="46000"/>
    <n v="0.12"/>
    <n v="35157.845999999998"/>
    <n v="0"/>
    <n v="46000"/>
    <n v="46276.680666666674"/>
    <n v="46000"/>
    <n v="0.15700620567027912"/>
    <m/>
    <m/>
    <n v="0"/>
    <n v="0"/>
    <s v="High"/>
  </r>
  <r>
    <x v="7"/>
    <x v="4"/>
    <x v="0"/>
    <x v="14"/>
    <x v="3"/>
    <n v="315310"/>
    <n v="46000"/>
    <n v="0.12"/>
    <n v="37837.199999999997"/>
    <n v="0"/>
    <n v="46000"/>
    <n v="46276.680666666674"/>
    <n v="46000"/>
    <n v="0.14588817354349687"/>
    <m/>
    <m/>
    <n v="0"/>
    <n v="0"/>
    <s v="High"/>
  </r>
  <r>
    <x v="7"/>
    <x v="5"/>
    <x v="0"/>
    <x v="14"/>
    <x v="3"/>
    <n v="354715"/>
    <n v="46000"/>
    <n v="0.12"/>
    <n v="42565.799999999996"/>
    <n v="0"/>
    <n v="46000"/>
    <n v="46276.680666666674"/>
    <n v="46000"/>
    <n v="0.12968157534922403"/>
    <m/>
    <m/>
    <n v="0"/>
    <n v="0"/>
    <s v="High"/>
  </r>
  <r>
    <x v="7"/>
    <x v="6"/>
    <x v="0"/>
    <x v="14"/>
    <x v="3"/>
    <n v="324678.06"/>
    <n v="46000"/>
    <n v="0.12"/>
    <n v="38961.367200000001"/>
    <n v="0"/>
    <n v="46000"/>
    <n v="46276.680666666674"/>
    <n v="46000"/>
    <n v="0.14167880638439198"/>
    <m/>
    <m/>
    <n v="0"/>
    <n v="0"/>
    <s v="High"/>
  </r>
  <r>
    <x v="7"/>
    <x v="7"/>
    <x v="0"/>
    <x v="14"/>
    <x v="3"/>
    <n v="311135"/>
    <n v="46000"/>
    <n v="0.12"/>
    <n v="37336.199999999997"/>
    <n v="0"/>
    <n v="46000"/>
    <n v="46276.680666666674"/>
    <n v="46000"/>
    <n v="0.14784579041252188"/>
    <m/>
    <m/>
    <n v="0"/>
    <n v="0"/>
    <s v="High"/>
  </r>
  <r>
    <x v="7"/>
    <x v="8"/>
    <x v="0"/>
    <x v="14"/>
    <x v="3"/>
    <n v="301812.32"/>
    <n v="46000"/>
    <n v="0.12"/>
    <n v="36217.4784"/>
    <n v="0"/>
    <n v="46000"/>
    <n v="46276.680666666674"/>
    <n v="46000"/>
    <n v="0.15241259866396442"/>
    <m/>
    <m/>
    <n v="0"/>
    <n v="0"/>
    <s v="High"/>
  </r>
  <r>
    <x v="7"/>
    <x v="9"/>
    <x v="0"/>
    <x v="14"/>
    <x v="3"/>
    <n v="411001.39999999997"/>
    <n v="46000"/>
    <n v="0.12"/>
    <n v="49320.167999999991"/>
    <n v="3320.1679999999906"/>
    <n v="49320.167999999991"/>
    <n v="46276.680666666674"/>
    <n v="46000"/>
    <n v="0.11999999999999998"/>
    <m/>
    <m/>
    <n v="0"/>
    <n v="0"/>
    <s v="High"/>
  </r>
  <r>
    <x v="7"/>
    <x v="10"/>
    <x v="0"/>
    <x v="14"/>
    <x v="3"/>
    <n v="241186.99000000005"/>
    <n v="46000"/>
    <n v="0.12"/>
    <n v="28942.438800000004"/>
    <n v="0"/>
    <n v="46000"/>
    <n v="46276.680666666674"/>
    <n v="46000"/>
    <n v="0.19072338852108064"/>
    <m/>
    <m/>
    <n v="0"/>
    <n v="0"/>
    <s v="High"/>
  </r>
  <r>
    <x v="7"/>
    <x v="11"/>
    <x v="0"/>
    <x v="14"/>
    <x v="3"/>
    <n v="84263.79"/>
    <n v="46000"/>
    <n v="0.12"/>
    <n v="10111.654799999998"/>
    <n v="0"/>
    <n v="46000"/>
    <n v="46276.680666666674"/>
    <n v="46000"/>
    <n v="0.5459047118578455"/>
    <n v="648662.41999999993"/>
    <n v="644877.42999999993"/>
    <n v="3784.9899999999907"/>
    <n v="0.99416493096671144"/>
    <s v="Healthy"/>
  </r>
  <r>
    <x v="8"/>
    <x v="0"/>
    <x v="0"/>
    <x v="15"/>
    <x v="0"/>
    <n v="714808"/>
    <n v="50000"/>
    <n v="0.12"/>
    <n v="85776.959999999992"/>
    <n v="35776.959999999992"/>
    <n v="85776.959999999992"/>
    <n v="88612.799866666668"/>
    <n v="50000"/>
    <n v="0.11999999999999998"/>
    <m/>
    <m/>
    <n v="0"/>
    <n v="0"/>
    <s v="High"/>
  </r>
  <r>
    <x v="8"/>
    <x v="1"/>
    <x v="0"/>
    <x v="15"/>
    <x v="0"/>
    <n v="595817.01"/>
    <n v="50000"/>
    <n v="0.12"/>
    <n v="71498.041199999992"/>
    <n v="21498.041199999992"/>
    <n v="71498.041199999992"/>
    <n v="88612.799866666668"/>
    <n v="50000"/>
    <n v="0.11999999999999998"/>
    <m/>
    <m/>
    <n v="0"/>
    <n v="0"/>
    <s v="High"/>
  </r>
  <r>
    <x v="8"/>
    <x v="2"/>
    <x v="0"/>
    <x v="15"/>
    <x v="0"/>
    <n v="291802.25"/>
    <n v="50000"/>
    <n v="0.12"/>
    <n v="35016.269999999997"/>
    <n v="0"/>
    <n v="50000"/>
    <n v="88612.799866666668"/>
    <n v="50000"/>
    <n v="0.17134891865981156"/>
    <m/>
    <m/>
    <n v="0"/>
    <n v="0"/>
    <s v="High"/>
  </r>
  <r>
    <x v="8"/>
    <x v="3"/>
    <x v="0"/>
    <x v="15"/>
    <x v="0"/>
    <n v="568884.75"/>
    <n v="50000"/>
    <n v="0.12"/>
    <n v="68266.17"/>
    <n v="18266.169999999998"/>
    <n v="68266.17"/>
    <n v="88612.799866666668"/>
    <n v="50000"/>
    <n v="0.12"/>
    <m/>
    <m/>
    <n v="0"/>
    <n v="0"/>
    <s v="High"/>
  </r>
  <r>
    <x v="8"/>
    <x v="4"/>
    <x v="0"/>
    <x v="15"/>
    <x v="0"/>
    <n v="569466"/>
    <n v="50000"/>
    <n v="0.12"/>
    <n v="68335.92"/>
    <n v="18335.919999999998"/>
    <n v="68335.92"/>
    <n v="88612.799866666668"/>
    <n v="50000"/>
    <n v="0.12"/>
    <m/>
    <m/>
    <n v="0"/>
    <n v="0"/>
    <s v="High"/>
  </r>
  <r>
    <x v="8"/>
    <x v="5"/>
    <x v="0"/>
    <x v="15"/>
    <x v="0"/>
    <n v="562039.25"/>
    <n v="50000"/>
    <n v="0.12"/>
    <n v="67444.709999999992"/>
    <n v="17444.709999999992"/>
    <n v="67444.709999999992"/>
    <n v="88612.799866666668"/>
    <n v="50000"/>
    <n v="0.11999999999999998"/>
    <m/>
    <m/>
    <n v="0"/>
    <n v="0"/>
    <s v="High"/>
  </r>
  <r>
    <x v="8"/>
    <x v="6"/>
    <x v="0"/>
    <x v="15"/>
    <x v="0"/>
    <n v="571376.5"/>
    <n v="50000"/>
    <n v="0.12"/>
    <n v="68565.179999999993"/>
    <n v="18565.179999999993"/>
    <n v="68565.179999999993"/>
    <n v="88612.799866666668"/>
    <n v="50000"/>
    <n v="0.11999999999999998"/>
    <m/>
    <m/>
    <n v="0"/>
    <n v="0"/>
    <s v="High"/>
  </r>
  <r>
    <x v="8"/>
    <x v="7"/>
    <x v="0"/>
    <x v="15"/>
    <x v="0"/>
    <n v="751127.75"/>
    <n v="50000"/>
    <n v="0.12"/>
    <n v="90135.33"/>
    <n v="40135.33"/>
    <n v="90135.33"/>
    <n v="88612.799866666668"/>
    <n v="50000"/>
    <n v="0.12"/>
    <m/>
    <m/>
    <m/>
    <n v="0"/>
    <s v="High"/>
  </r>
  <r>
    <x v="8"/>
    <x v="8"/>
    <x v="0"/>
    <x v="15"/>
    <x v="0"/>
    <n v="991140.75"/>
    <n v="50000"/>
    <n v="0.12"/>
    <n v="118936.89"/>
    <n v="68936.89"/>
    <n v="118936.89"/>
    <n v="88612.799866666668"/>
    <n v="50000"/>
    <n v="0.12"/>
    <m/>
    <m/>
    <n v="0"/>
    <n v="0"/>
    <s v="High"/>
  </r>
  <r>
    <x v="8"/>
    <x v="9"/>
    <x v="0"/>
    <x v="15"/>
    <x v="0"/>
    <n v="1157562.96"/>
    <n v="50000"/>
    <n v="0.12"/>
    <n v="138907.5552"/>
    <n v="88907.555200000003"/>
    <n v="138907.5552"/>
    <n v="88612.799866666668"/>
    <n v="50000"/>
    <n v="0.12000000000000001"/>
    <m/>
    <m/>
    <n v="0"/>
    <n v="0"/>
    <s v="High"/>
  </r>
  <r>
    <x v="8"/>
    <x v="10"/>
    <x v="0"/>
    <x v="15"/>
    <x v="0"/>
    <n v="992579.49"/>
    <n v="50000"/>
    <n v="0.12"/>
    <n v="119109.53879999999"/>
    <n v="69109.538799999995"/>
    <n v="119109.53879999999"/>
    <n v="88612.799866666668"/>
    <n v="50000"/>
    <n v="0.12"/>
    <m/>
    <m/>
    <n v="0"/>
    <n v="0"/>
    <s v="High"/>
  </r>
  <r>
    <x v="8"/>
    <x v="11"/>
    <x v="0"/>
    <x v="15"/>
    <x v="0"/>
    <n v="969810.86"/>
    <n v="50000"/>
    <n v="0.12"/>
    <n v="116377.30319999999"/>
    <n v="66377.303199999995"/>
    <n v="116377.30319999999"/>
    <n v="88612.799866666668"/>
    <n v="50000"/>
    <n v="0.12"/>
    <n v="1202933.3400000001"/>
    <n v="977193.93"/>
    <n v="225739.41000000003"/>
    <n v="0.81234254426766495"/>
    <s v="Medium"/>
  </r>
  <r>
    <x v="1"/>
    <x v="12"/>
    <x v="1"/>
    <x v="1"/>
    <x v="1"/>
    <m/>
    <m/>
    <m/>
    <n v="0"/>
    <n v="0"/>
    <n v="0"/>
    <e v="#DIV/0!"/>
    <e v="#DIV/0!"/>
    <n v="0"/>
    <m/>
    <m/>
    <n v="0"/>
    <n v="0"/>
    <s v="High"/>
  </r>
  <r>
    <x v="9"/>
    <x v="3"/>
    <x v="0"/>
    <x v="16"/>
    <x v="3"/>
    <n v="46820.72"/>
    <n v="45000"/>
    <n v="0.08"/>
    <n v="3745.6576"/>
    <n v="0"/>
    <n v="45000"/>
    <n v="48003.208133333334"/>
    <n v="45555.555555555555"/>
    <n v="0.96111294315849904"/>
    <m/>
    <m/>
    <n v="0"/>
    <n v="0"/>
    <s v="High"/>
  </r>
  <r>
    <x v="9"/>
    <x v="4"/>
    <x v="0"/>
    <x v="16"/>
    <x v="3"/>
    <n v="587566.13"/>
    <n v="45000"/>
    <n v="0.08"/>
    <n v="47005.290399999998"/>
    <n v="2005.290399999998"/>
    <n v="47005.290399999998"/>
    <n v="48003.208133333334"/>
    <n v="45555.555555555555"/>
    <n v="0.08"/>
    <m/>
    <m/>
    <n v="0"/>
    <n v="0"/>
    <s v="High"/>
  </r>
  <r>
    <x v="9"/>
    <x v="5"/>
    <x v="0"/>
    <x v="16"/>
    <x v="3"/>
    <n v="514793.97"/>
    <n v="45000"/>
    <n v="0.08"/>
    <n v="41183.517599999999"/>
    <n v="0"/>
    <n v="45000"/>
    <n v="48003.208133333334"/>
    <n v="45555.555555555555"/>
    <n v="8.7413611313279377E-2"/>
    <m/>
    <m/>
    <n v="0"/>
    <n v="0"/>
    <s v="High"/>
  </r>
  <r>
    <x v="9"/>
    <x v="6"/>
    <x v="0"/>
    <x v="16"/>
    <x v="3"/>
    <n v="500196.5"/>
    <n v="45000"/>
    <n v="0.08"/>
    <n v="40015.72"/>
    <n v="0"/>
    <n v="45000"/>
    <n v="48003.208133333334"/>
    <n v="45555.555555555555"/>
    <n v="8.9964643894949278E-2"/>
    <m/>
    <m/>
    <n v="0"/>
    <n v="0"/>
    <s v="High"/>
  </r>
  <r>
    <x v="9"/>
    <x v="7"/>
    <x v="0"/>
    <x v="16"/>
    <x v="3"/>
    <n v="530345.48"/>
    <n v="45000"/>
    <n v="0.08"/>
    <n v="42427.638399999996"/>
    <n v="0"/>
    <n v="45000"/>
    <n v="48003.208133333334"/>
    <n v="45555.555555555555"/>
    <n v="8.4850350756265527E-2"/>
    <m/>
    <m/>
    <n v="0"/>
    <n v="0"/>
    <s v="High"/>
  </r>
  <r>
    <x v="9"/>
    <x v="8"/>
    <x v="0"/>
    <x v="16"/>
    <x v="3"/>
    <n v="508904.94"/>
    <n v="45000"/>
    <n v="0.08"/>
    <n v="40712.395199999999"/>
    <n v="0"/>
    <n v="45000"/>
    <n v="48003.208133333334"/>
    <n v="45555.555555555555"/>
    <n v="8.8425158537466741E-2"/>
    <m/>
    <m/>
    <n v="0"/>
    <n v="0"/>
    <s v="High"/>
  </r>
  <r>
    <x v="9"/>
    <x v="9"/>
    <x v="0"/>
    <x v="16"/>
    <x v="3"/>
    <n v="610263.15"/>
    <n v="45000"/>
    <n v="0.08"/>
    <n v="48821.052000000003"/>
    <n v="3821.0520000000033"/>
    <n v="48821.052000000003"/>
    <n v="48003.208133333334"/>
    <n v="45555.555555555555"/>
    <n v="0.08"/>
    <m/>
    <m/>
    <n v="0"/>
    <n v="0"/>
    <s v="High"/>
  </r>
  <r>
    <x v="9"/>
    <x v="10"/>
    <x v="0"/>
    <x v="16"/>
    <x v="3"/>
    <n v="618790.16"/>
    <n v="45000"/>
    <n v="0.08"/>
    <n v="49503.212800000001"/>
    <n v="4503.2128000000012"/>
    <n v="49503.212800000001"/>
    <n v="48003.208133333334"/>
    <n v="45555.555555555555"/>
    <n v="0.08"/>
    <m/>
    <m/>
    <m/>
    <n v="0"/>
    <s v="High"/>
  </r>
  <r>
    <x v="9"/>
    <x v="11"/>
    <x v="0"/>
    <x v="17"/>
    <x v="2"/>
    <n v="616993.18000000005"/>
    <n v="50000"/>
    <n v="0.1"/>
    <n v="61699.318000000007"/>
    <n v="11699.318000000007"/>
    <n v="61699.318000000007"/>
    <n v="48003.208133333334"/>
    <n v="45555.555555555555"/>
    <n v="0.1"/>
    <n v="623225.66"/>
    <n v="609950"/>
    <n v="13275.660000000033"/>
    <n v="0.9786984701496404"/>
    <s v="Healthy"/>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r>
    <x v="1"/>
    <x v="12"/>
    <x v="1"/>
    <x v="1"/>
    <x v="1"/>
    <m/>
    <m/>
    <m/>
    <n v="0"/>
    <n v="0"/>
    <n v="0"/>
    <e v="#DIV/0!"/>
    <e v="#DIV/0!"/>
    <n v="0"/>
    <m/>
    <m/>
    <n v="0"/>
    <n v="0"/>
    <s v="High"/>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6B244AF-6664-4052-BF7F-77480B8865DC}" name="PivotTable4"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7">
  <location ref="A3:D7" firstHeaderRow="0" firstDataRow="1" firstDataCol="1"/>
  <pivotFields count="5">
    <pivotField showAll="0"/>
    <pivotField axis="axisRow" showAll="0">
      <items count="5">
        <item x="0"/>
        <item x="1"/>
        <item x="2"/>
        <item m="1" x="3"/>
        <item t="default"/>
      </items>
    </pivotField>
    <pivotField dataField="1" numFmtId="3" showAll="0"/>
    <pivotField dataField="1" numFmtId="3" showAll="0"/>
    <pivotField dataField="1" numFmtId="3" showAll="0"/>
  </pivotFields>
  <rowFields count="1">
    <field x="1"/>
  </rowFields>
  <rowItems count="4">
    <i>
      <x/>
    </i>
    <i>
      <x v="1"/>
    </i>
    <i>
      <x v="2"/>
    </i>
    <i t="grand">
      <x/>
    </i>
  </rowItems>
  <colFields count="1">
    <field x="-2"/>
  </colFields>
  <colItems count="3">
    <i>
      <x/>
    </i>
    <i i="1">
      <x v="1"/>
    </i>
    <i i="2">
      <x v="2"/>
    </i>
  </colItems>
  <dataFields count="3">
    <dataField name="Y 2023" fld="2" baseField="0" baseItem="0" numFmtId="3"/>
    <dataField name="Y 2024" fld="3" baseField="0" baseItem="0" numFmtId="3"/>
    <dataField name="Y 2025" fld="4" baseField="0" baseItem="0" numFmtId="3"/>
  </dataFields>
  <chartFormats count="3">
    <chartFormat chart="0" format="4" series="1">
      <pivotArea type="data" outline="0" fieldPosition="0">
        <references count="1">
          <reference field="4294967294" count="1" selected="0">
            <x v="0"/>
          </reference>
        </references>
      </pivotArea>
    </chartFormat>
    <chartFormat chart="0" format="5" series="1">
      <pivotArea type="data" outline="0" fieldPosition="0">
        <references count="1">
          <reference field="4294967294" count="1" selected="0">
            <x v="1"/>
          </reference>
        </references>
      </pivotArea>
    </chartFormat>
    <chartFormat chart="0" format="6" series="1">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64ADA906-1B42-4525-AADF-D6B4A99D6C8F}" name="PivotTable6"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9">
  <location ref="K4:L14" firstHeaderRow="1" firstDataRow="1" firstDataCol="1" rowPageCount="2" colPageCount="1"/>
  <pivotFields count="24">
    <pivotField axis="axisRow" showAll="0" sortType="ascending">
      <items count="12">
        <item h="1" x="1"/>
        <item x="9"/>
        <item m="1" x="10"/>
        <item x="8"/>
        <item x="7"/>
        <item x="6"/>
        <item x="5"/>
        <item x="3"/>
        <item x="2"/>
        <item x="0"/>
        <item x="4"/>
        <item t="default"/>
      </items>
      <autoSortScope>
        <pivotArea dataOnly="0" outline="0" fieldPosition="0">
          <references count="1">
            <reference field="4294967294" count="1" selected="0">
              <x v="0"/>
            </reference>
          </references>
        </pivotArea>
      </autoSortScope>
    </pivotField>
    <pivotField axis="axisPage" showAll="0">
      <items count="16">
        <item x="0"/>
        <item x="1"/>
        <item x="2"/>
        <item x="3"/>
        <item x="4"/>
        <item x="5"/>
        <item x="6"/>
        <item x="7"/>
        <item x="8"/>
        <item x="9"/>
        <item x="10"/>
        <item x="11"/>
        <item x="12"/>
        <item m="1" x="14"/>
        <item m="1" x="13"/>
        <item t="default"/>
      </items>
    </pivotField>
    <pivotField axis="axisPage" multipleItemSelectionAllowed="1" showAll="0">
      <items count="5">
        <item x="1"/>
        <item x="0"/>
        <item m="1" x="2"/>
        <item m="1" x="3"/>
        <item t="default"/>
      </items>
    </pivotField>
    <pivotField showAll="0">
      <items count="19">
        <item x="16"/>
        <item x="14"/>
        <item x="12"/>
        <item x="11"/>
        <item x="2"/>
        <item x="3"/>
        <item x="4"/>
        <item x="5"/>
        <item x="6"/>
        <item x="7"/>
        <item x="8"/>
        <item x="9"/>
        <item x="0"/>
        <item x="15"/>
        <item x="1"/>
        <item x="17"/>
        <item x="10"/>
        <item x="13"/>
        <item t="default"/>
      </items>
    </pivotField>
    <pivotField showAll="0"/>
    <pivotField dataField="1" showAll="0"/>
    <pivotField showAll="0"/>
    <pivotField showAll="0"/>
    <pivotField numFmtId="3" showAll="0"/>
    <pivotField numFmtId="3" showAll="0"/>
    <pivotField numFmtId="3" showAll="0"/>
    <pivotField showAll="0"/>
    <pivotField showAll="0"/>
    <pivotField showAll="0"/>
    <pivotField showAll="0"/>
    <pivotField showAll="0"/>
    <pivotField numFmtId="164" showAll="0"/>
    <pivotField showAll="0"/>
    <pivotField showAll="0"/>
    <pivotField showAll="0" defaultSubtotal="0">
      <items count="368">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x="367"/>
      </items>
    </pivotField>
    <pivotField showAll="0" defaultSubtotal="0">
      <items count="14">
        <item sd="0" x="0"/>
        <item sd="0" x="1"/>
        <item sd="0" x="2"/>
        <item sd="0" x="3"/>
        <item sd="0" x="4"/>
        <item sd="0" x="5"/>
        <item sd="0" x="6"/>
        <item sd="0" x="7"/>
        <item sd="0" x="8"/>
        <item sd="0" x="9"/>
        <item sd="0" x="10"/>
        <item sd="0" x="11"/>
        <item sd="0" x="12"/>
        <item sd="0" x="13"/>
      </items>
    </pivotField>
    <pivotField showAll="0" defaultSubtotal="0"/>
    <pivotField showAll="0" defaultSubtotal="0"/>
    <pivotField showAll="0" defaultSubtotal="0">
      <items count="7">
        <item x="0"/>
        <item x="1"/>
        <item x="2"/>
        <item x="3"/>
        <item x="4"/>
        <item x="5"/>
        <item x="6"/>
      </items>
    </pivotField>
  </pivotFields>
  <rowFields count="1">
    <field x="0"/>
  </rowFields>
  <rowItems count="10">
    <i>
      <x v="10"/>
    </i>
    <i>
      <x v="7"/>
    </i>
    <i>
      <x v="4"/>
    </i>
    <i>
      <x v="6"/>
    </i>
    <i>
      <x v="1"/>
    </i>
    <i>
      <x v="8"/>
    </i>
    <i>
      <x v="3"/>
    </i>
    <i>
      <x v="5"/>
    </i>
    <i>
      <x v="9"/>
    </i>
    <i t="grand">
      <x/>
    </i>
  </rowItems>
  <colItems count="1">
    <i/>
  </colItems>
  <pageFields count="2">
    <pageField fld="1" hier="-1"/>
    <pageField fld="2" hier="-1"/>
  </pageFields>
  <dataFields count="1">
    <dataField name="Average of actual  sales " fld="5" subtotal="average" baseField="0" baseItem="0"/>
  </dataFields>
  <formats count="1">
    <format dxfId="46">
      <pivotArea collapsedLevelsAreSubtotals="1" fieldPosition="0">
        <references count="1">
          <reference field="0" count="8">
            <x v="1"/>
            <x v="3"/>
            <x v="4"/>
            <x v="5"/>
            <x v="6"/>
            <x v="7"/>
            <x v="8"/>
            <x v="9"/>
          </reference>
        </references>
      </pivotArea>
    </format>
  </formats>
  <chartFormats count="3">
    <chartFormat chart="0" format="0" series="1">
      <pivotArea type="data" outline="0" fieldPosition="0">
        <references count="1">
          <reference field="4294967294" count="1" selected="0">
            <x v="0"/>
          </reference>
        </references>
      </pivotArea>
    </chartFormat>
    <chartFormat chart="6" format="2" series="1">
      <pivotArea type="data" outline="0" fieldPosition="0">
        <references count="1">
          <reference field="4294967294" count="1" selected="0">
            <x v="0"/>
          </reference>
        </references>
      </pivotArea>
    </chartFormat>
    <chartFormat chart="6" format="3">
      <pivotArea type="data" outline="0" fieldPosition="0">
        <references count="2">
          <reference field="4294967294" count="1" selected="0">
            <x v="0"/>
          </reference>
          <reference field="0"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AA5C907D-4655-4CEE-80FD-44E19919D92C}" name="PivotTable8"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0">
  <location ref="G121:H131" firstHeaderRow="1" firstDataRow="1" firstDataCol="1" rowPageCount="2" colPageCount="1"/>
  <pivotFields count="24">
    <pivotField axis="axisRow" showAll="0" sortType="descending">
      <items count="12">
        <item x="0"/>
        <item x="2"/>
        <item x="3"/>
        <item x="5"/>
        <item x="6"/>
        <item x="7"/>
        <item x="8"/>
        <item m="1" x="10"/>
        <item x="9"/>
        <item h="1" x="1"/>
        <item x="4"/>
        <item t="default"/>
      </items>
      <autoSortScope>
        <pivotArea dataOnly="0" outline="0" fieldPosition="0">
          <references count="1">
            <reference field="4294967294" count="1" selected="0">
              <x v="0"/>
            </reference>
          </references>
        </pivotArea>
      </autoSortScope>
    </pivotField>
    <pivotField axis="axisPage" showAll="0">
      <items count="16">
        <item x="0"/>
        <item x="1"/>
        <item x="2"/>
        <item x="3"/>
        <item x="4"/>
        <item x="5"/>
        <item x="6"/>
        <item x="7"/>
        <item x="8"/>
        <item x="9"/>
        <item x="10"/>
        <item x="11"/>
        <item x="12"/>
        <item m="1" x="14"/>
        <item m="1" x="13"/>
        <item t="default"/>
      </items>
    </pivotField>
    <pivotField axis="axisPage" multipleItemSelectionAllowed="1" showAll="0">
      <items count="5">
        <item m="1" x="3"/>
        <item x="0"/>
        <item m="1" x="2"/>
        <item x="1"/>
        <item t="default"/>
      </items>
    </pivotField>
    <pivotField showAll="0">
      <items count="19">
        <item x="16"/>
        <item x="14"/>
        <item x="12"/>
        <item x="11"/>
        <item x="2"/>
        <item x="3"/>
        <item x="4"/>
        <item x="5"/>
        <item x="6"/>
        <item x="7"/>
        <item x="8"/>
        <item x="9"/>
        <item x="0"/>
        <item x="15"/>
        <item x="1"/>
        <item x="17"/>
        <item x="10"/>
        <item x="13"/>
        <item t="default"/>
      </items>
    </pivotField>
    <pivotField showAll="0"/>
    <pivotField showAll="0"/>
    <pivotField showAll="0"/>
    <pivotField showAll="0"/>
    <pivotField numFmtId="3" showAll="0"/>
    <pivotField numFmtId="3" showAll="0"/>
    <pivotField numFmtId="3" showAll="0"/>
    <pivotField showAll="0"/>
    <pivotField showAll="0"/>
    <pivotField dataField="1" showAll="0"/>
    <pivotField showAll="0"/>
    <pivotField showAll="0"/>
    <pivotField numFmtId="164" showAll="0"/>
    <pivotField showAll="0"/>
    <pivotField showAll="0"/>
    <pivotField showAll="0" defaultSubtotal="0"/>
    <pivotField showAll="0" defaultSubtotal="0">
      <items count="14">
        <item x="0"/>
        <item x="1"/>
        <item x="2"/>
        <item x="3"/>
        <item x="4"/>
        <item x="5"/>
        <item x="6"/>
        <item x="7"/>
        <item x="8"/>
        <item x="9"/>
        <item x="10"/>
        <item x="11"/>
        <item x="12"/>
        <item x="13"/>
      </items>
    </pivotField>
    <pivotField showAll="0" defaultSubtotal="0"/>
    <pivotField showAll="0" defaultSubtotal="0"/>
    <pivotField showAll="0" defaultSubtotal="0">
      <items count="7">
        <item x="0"/>
        <item x="1"/>
        <item x="2"/>
        <item x="3"/>
        <item x="4"/>
        <item x="5"/>
        <item x="6"/>
      </items>
    </pivotField>
  </pivotFields>
  <rowFields count="1">
    <field x="0"/>
  </rowFields>
  <rowItems count="10">
    <i>
      <x v="2"/>
    </i>
    <i>
      <x v="5"/>
    </i>
    <i>
      <x v="8"/>
    </i>
    <i>
      <x v="6"/>
    </i>
    <i>
      <x v="3"/>
    </i>
    <i>
      <x v="1"/>
    </i>
    <i>
      <x v="4"/>
    </i>
    <i>
      <x/>
    </i>
    <i>
      <x v="10"/>
    </i>
    <i t="grand">
      <x/>
    </i>
  </rowItems>
  <colItems count="1">
    <i/>
  </colItems>
  <pageFields count="2">
    <pageField fld="1" hier="-1"/>
    <pageField fld="2" hier="-1"/>
  </pageFields>
  <dataFields count="1">
    <dataField name="Average of Occupancy Cost Ratio Monthly" fld="13" subtotal="average" baseField="0" baseItem="4"/>
  </dataFields>
  <formats count="1">
    <format dxfId="47">
      <pivotArea collapsedLevelsAreSubtotals="1" fieldPosition="0">
        <references count="1">
          <reference field="0" count="8">
            <x v="0"/>
            <x v="1"/>
            <x v="2"/>
            <x v="3"/>
            <x v="4"/>
            <x v="5"/>
            <x v="6"/>
            <x v="8"/>
          </reference>
        </references>
      </pivotArea>
    </format>
  </formats>
  <chartFormats count="4">
    <chartFormat chart="0" format="0" series="1">
      <pivotArea type="data" outline="0" fieldPosition="0">
        <references count="1">
          <reference field="4294967294" count="1" selected="0">
            <x v="0"/>
          </reference>
        </references>
      </pivotArea>
    </chartFormat>
    <chartFormat chart="4" format="1" series="1">
      <pivotArea type="data" outline="0" fieldPosition="0">
        <references count="1">
          <reference field="4294967294" count="1" selected="0">
            <x v="0"/>
          </reference>
        </references>
      </pivotArea>
    </chartFormat>
    <chartFormat chart="5" format="2" series="1">
      <pivotArea type="data" outline="0" fieldPosition="0">
        <references count="1">
          <reference field="4294967294" count="1" selected="0">
            <x v="0"/>
          </reference>
        </references>
      </pivotArea>
    </chartFormat>
    <chartFormat chart="5" format="3">
      <pivotArea type="data" outline="0" fieldPosition="0">
        <references count="2">
          <reference field="4294967294" count="1" selected="0">
            <x v="0"/>
          </reference>
          <reference field="0"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F81E2BC2-7F7D-4F8D-94D3-EAA097313CC3}" name="PivotTable3" cacheId="1" applyNumberFormats="0" applyBorderFormats="0" applyFontFormats="0" applyPatternFormats="0" applyAlignmentFormats="0" applyWidthHeightFormats="1" dataCaption="Values" updatedVersion="8" minRefreshableVersion="3" useAutoFormatting="1" itemPrintTitles="1" createdVersion="8" indent="0" compact="0" compactData="0" gridDropZones="1" multipleFieldFilters="0" chartFormat="6">
  <location ref="A5:B16" firstHeaderRow="2" firstDataRow="2" firstDataCol="1" rowPageCount="2" colPageCount="1"/>
  <pivotFields count="24">
    <pivotField axis="axisRow" compact="0" outline="0" showAll="0" sortType="ascending">
      <items count="12">
        <item h="1" x="1"/>
        <item x="9"/>
        <item m="1" x="10"/>
        <item x="8"/>
        <item x="7"/>
        <item x="6"/>
        <item x="5"/>
        <item x="2"/>
        <item x="0"/>
        <item x="3"/>
        <item x="4"/>
        <item t="default"/>
      </items>
      <autoSortScope>
        <pivotArea dataOnly="0" outline="0" fieldPosition="0">
          <references count="1">
            <reference field="4294967294" count="1" selected="0">
              <x v="0"/>
            </reference>
          </references>
        </pivotArea>
      </autoSortScope>
    </pivotField>
    <pivotField axis="axisPage" compact="0" numFmtId="14" outline="0" showAll="0">
      <items count="16">
        <item x="0"/>
        <item x="1"/>
        <item x="2"/>
        <item x="3"/>
        <item x="4"/>
        <item x="5"/>
        <item x="6"/>
        <item x="7"/>
        <item x="8"/>
        <item x="9"/>
        <item x="10"/>
        <item x="12"/>
        <item x="11"/>
        <item m="1" x="14"/>
        <item m="1" x="13"/>
        <item t="default"/>
      </items>
    </pivotField>
    <pivotField compact="0" outline="0" showAll="0">
      <items count="5">
        <item m="1" x="3"/>
        <item x="0"/>
        <item m="1" x="2"/>
        <item x="1"/>
        <item t="default"/>
      </items>
    </pivotField>
    <pivotField compact="0" outline="0" showAll="0">
      <items count="19">
        <item x="16"/>
        <item x="14"/>
        <item x="12"/>
        <item x="11"/>
        <item x="2"/>
        <item x="3"/>
        <item x="4"/>
        <item x="5"/>
        <item x="6"/>
        <item x="7"/>
        <item x="8"/>
        <item x="9"/>
        <item x="0"/>
        <item x="15"/>
        <item x="1"/>
        <item x="17"/>
        <item x="10"/>
        <item x="13"/>
        <item t="default"/>
      </items>
    </pivotField>
    <pivotField axis="axisPage" compact="0" outline="0" showAll="0">
      <items count="5">
        <item x="3"/>
        <item x="2"/>
        <item x="0"/>
        <item x="1"/>
        <item t="default"/>
      </items>
    </pivotField>
    <pivotField dataField="1" compact="0" outline="0" showAll="0"/>
    <pivotField compact="0" outline="0" showAll="0"/>
    <pivotField compact="0" outline="0" showAll="0"/>
    <pivotField compact="0" numFmtId="3" outline="0" showAll="0"/>
    <pivotField compact="0" numFmtId="3" outline="0" showAll="0"/>
    <pivotField compact="0" numFmtId="3" outline="0" showAll="0"/>
    <pivotField compact="0" outline="0" showAll="0"/>
    <pivotField compact="0" outline="0" showAll="0"/>
    <pivotField compact="0" outline="0" showAll="0"/>
    <pivotField compact="0" outline="0" showAll="0"/>
    <pivotField compact="0" outline="0" showAll="0"/>
    <pivotField compact="0" numFmtId="164" outline="0" showAll="0"/>
    <pivotField compact="0" outline="0" showAll="0"/>
    <pivotField compact="0" outline="0" showAll="0"/>
    <pivotField compact="0" outline="0"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compact="0" outline="0" showAll="0">
      <items count="15">
        <item x="0"/>
        <item x="1"/>
        <item x="2"/>
        <item x="3"/>
        <item x="4"/>
        <item x="5"/>
        <item x="6"/>
        <item x="7"/>
        <item x="8"/>
        <item x="9"/>
        <item x="10"/>
        <item x="11"/>
        <item x="12"/>
        <item x="13"/>
        <item t="default"/>
      </items>
    </pivotField>
    <pivotField compact="0" outline="0" showAll="0">
      <items count="15">
        <item x="0"/>
        <item x="1"/>
        <item x="2"/>
        <item x="3"/>
        <item x="4"/>
        <item x="5"/>
        <item x="6"/>
        <item x="7"/>
        <item x="8"/>
        <item x="9"/>
        <item x="10"/>
        <item x="11"/>
        <item x="12"/>
        <item x="13"/>
        <item t="default"/>
      </items>
    </pivotField>
    <pivotField compact="0" outline="0" showAll="0">
      <items count="7">
        <item x="0"/>
        <item x="1"/>
        <item x="2"/>
        <item x="3"/>
        <item x="4"/>
        <item x="5"/>
        <item t="default"/>
      </items>
    </pivotField>
    <pivotField compact="0" outline="0" showAll="0">
      <items count="8">
        <item x="0"/>
        <item x="1"/>
        <item x="2"/>
        <item x="3"/>
        <item x="4"/>
        <item x="5"/>
        <item x="6"/>
        <item t="default"/>
      </items>
    </pivotField>
  </pivotFields>
  <rowFields count="1">
    <field x="0"/>
  </rowFields>
  <rowItems count="10">
    <i>
      <x v="10"/>
    </i>
    <i>
      <x v="9"/>
    </i>
    <i>
      <x v="4"/>
    </i>
    <i>
      <x v="6"/>
    </i>
    <i>
      <x v="1"/>
    </i>
    <i>
      <x v="7"/>
    </i>
    <i>
      <x v="3"/>
    </i>
    <i>
      <x v="5"/>
    </i>
    <i>
      <x v="8"/>
    </i>
    <i t="grand">
      <x/>
    </i>
  </rowItems>
  <colItems count="1">
    <i/>
  </colItems>
  <pageFields count="2">
    <pageField fld="1" hier="-1"/>
    <pageField fld="4" hier="-1"/>
  </pageFields>
  <dataFields count="1">
    <dataField name="Sum of actual  sales " fld="5" baseField="0" baseItem="0" numFmtId="165"/>
  </dataFields>
  <formats count="3">
    <format dxfId="50">
      <pivotArea grandRow="1" outline="0" collapsedLevelsAreSubtotals="1" fieldPosition="0"/>
    </format>
    <format dxfId="49">
      <pivotArea outline="0" fieldPosition="0">
        <references count="1">
          <reference field="0" count="0" selected="0"/>
        </references>
      </pivotArea>
    </format>
    <format dxfId="48">
      <pivotArea outline="0" collapsedLevelsAreSubtotals="1" fieldPosition="0"/>
    </format>
  </formats>
  <chartFormats count="4">
    <chartFormat chart="0" format="0" series="1">
      <pivotArea type="data" outline="0" fieldPosition="0"/>
    </chartFormat>
    <chartFormat chart="0" format="129" series="1">
      <pivotArea type="data" outline="0" fieldPosition="0">
        <references count="1">
          <reference field="4294967294" count="1" selected="0">
            <x v="0"/>
          </reference>
        </references>
      </pivotArea>
    </chartFormat>
    <chartFormat chart="5" format="3" series="1">
      <pivotArea type="data" outline="0" fieldPosition="0">
        <references count="1">
          <reference field="4294967294" count="1" selected="0">
            <x v="0"/>
          </reference>
        </references>
      </pivotArea>
    </chartFormat>
    <chartFormat chart="5" format="4">
      <pivotArea type="data" outline="0" fieldPosition="0">
        <references count="2">
          <reference field="4294967294" count="1" selected="0">
            <x v="0"/>
          </reference>
          <reference field="0"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9CA6943-00F5-4AFC-90C9-D627AE6824F2}" name="PivotTable9"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E138:G149" firstHeaderRow="0" firstDataRow="1" firstDataCol="1"/>
  <pivotFields count="24">
    <pivotField axis="axisRow" showAll="0">
      <items count="12">
        <item x="0"/>
        <item x="2"/>
        <item x="3"/>
        <item x="5"/>
        <item x="6"/>
        <item x="7"/>
        <item x="8"/>
        <item m="1" x="10"/>
        <item x="9"/>
        <item x="1"/>
        <item x="4"/>
        <item t="default"/>
      </items>
    </pivotField>
    <pivotField showAll="0">
      <items count="16">
        <item x="0"/>
        <item x="1"/>
        <item x="2"/>
        <item x="3"/>
        <item x="4"/>
        <item x="5"/>
        <item x="6"/>
        <item x="7"/>
        <item x="8"/>
        <item x="9"/>
        <item x="10"/>
        <item x="11"/>
        <item x="12"/>
        <item m="1" x="14"/>
        <item m="1" x="13"/>
        <item t="default"/>
      </items>
    </pivotField>
    <pivotField showAll="0">
      <items count="5">
        <item m="1" x="3"/>
        <item x="0"/>
        <item m="1" x="2"/>
        <item x="1"/>
        <item t="default"/>
      </items>
    </pivotField>
    <pivotField showAll="0">
      <items count="19">
        <item x="16"/>
        <item x="14"/>
        <item x="12"/>
        <item x="11"/>
        <item x="2"/>
        <item x="3"/>
        <item x="4"/>
        <item x="5"/>
        <item x="6"/>
        <item x="7"/>
        <item x="8"/>
        <item x="9"/>
        <item x="0"/>
        <item x="15"/>
        <item x="1"/>
        <item x="17"/>
        <item x="10"/>
        <item x="13"/>
        <item t="default"/>
      </items>
    </pivotField>
    <pivotField showAll="0"/>
    <pivotField showAll="0"/>
    <pivotField dataField="1" showAll="0"/>
    <pivotField showAll="0"/>
    <pivotField numFmtId="3" showAll="0"/>
    <pivotField dataField="1" numFmtId="3" showAll="0"/>
    <pivotField numFmtId="3" showAll="0"/>
    <pivotField showAll="0"/>
    <pivotField showAll="0"/>
    <pivotField showAll="0"/>
    <pivotField showAll="0"/>
    <pivotField showAll="0"/>
    <pivotField numFmtId="164" showAll="0"/>
    <pivotField showAll="0"/>
    <pivotField showAll="0"/>
    <pivotField showAll="0" defaultSubtotal="0"/>
    <pivotField showAll="0" defaultSubtotal="0">
      <items count="14">
        <item x="0"/>
        <item x="1"/>
        <item x="2"/>
        <item x="3"/>
        <item x="4"/>
        <item x="5"/>
        <item x="6"/>
        <item x="7"/>
        <item x="8"/>
        <item x="9"/>
        <item x="10"/>
        <item x="11"/>
        <item x="12"/>
        <item x="13"/>
      </items>
    </pivotField>
    <pivotField showAll="0" defaultSubtotal="0"/>
    <pivotField showAll="0" defaultSubtotal="0"/>
    <pivotField showAll="0" defaultSubtotal="0">
      <items count="7">
        <item x="0"/>
        <item x="1"/>
        <item x="2"/>
        <item x="3"/>
        <item x="4"/>
        <item x="5"/>
        <item x="6"/>
      </items>
    </pivotField>
  </pivotFields>
  <rowFields count="1">
    <field x="0"/>
  </rowFields>
  <rowItems count="11">
    <i>
      <x/>
    </i>
    <i>
      <x v="1"/>
    </i>
    <i>
      <x v="2"/>
    </i>
    <i>
      <x v="3"/>
    </i>
    <i>
      <x v="4"/>
    </i>
    <i>
      <x v="5"/>
    </i>
    <i>
      <x v="6"/>
    </i>
    <i>
      <x v="8"/>
    </i>
    <i>
      <x v="9"/>
    </i>
    <i>
      <x v="10"/>
    </i>
    <i t="grand">
      <x/>
    </i>
  </rowItems>
  <colFields count="1">
    <field x="-2"/>
  </colFields>
  <colItems count="2">
    <i>
      <x/>
    </i>
    <i i="1">
      <x v="1"/>
    </i>
  </colItems>
  <dataFields count="2">
    <dataField name="Sum of Minimum rent" fld="6" baseField="0" baseItem="0"/>
    <dataField name="Sum of TOR" fld="9" baseField="0" baseItem="0" numFmtId="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96CE0815-4776-4345-8DFF-0B02FF0FAF8E}" name="PivotTable11"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2">
  <location ref="A168:C178" firstHeaderRow="0" firstDataRow="1" firstDataCol="1" rowPageCount="1" colPageCount="1"/>
  <pivotFields count="24">
    <pivotField axis="axisRow" showAll="0" sortType="descending">
      <items count="12">
        <item x="0"/>
        <item x="2"/>
        <item x="3"/>
        <item x="5"/>
        <item x="6"/>
        <item x="7"/>
        <item x="8"/>
        <item m="1" x="10"/>
        <item x="9"/>
        <item h="1" x="1"/>
        <item x="4"/>
        <item t="default"/>
      </items>
      <autoSortScope>
        <pivotArea dataOnly="0" outline="0" fieldPosition="0">
          <references count="1">
            <reference field="4294967294" count="1" selected="0">
              <x v="1"/>
            </reference>
          </references>
        </pivotArea>
      </autoSortScope>
    </pivotField>
    <pivotField axis="axisPage" showAll="0">
      <items count="16">
        <item x="0"/>
        <item x="1"/>
        <item x="2"/>
        <item x="3"/>
        <item x="4"/>
        <item x="5"/>
        <item x="6"/>
        <item x="7"/>
        <item x="8"/>
        <item x="9"/>
        <item x="10"/>
        <item x="11"/>
        <item x="12"/>
        <item m="1" x="14"/>
        <item m="1" x="13"/>
        <item t="default"/>
      </items>
    </pivotField>
    <pivotField showAll="0">
      <items count="5">
        <item m="1" x="3"/>
        <item x="0"/>
        <item m="1" x="2"/>
        <item x="1"/>
        <item t="default"/>
      </items>
    </pivotField>
    <pivotField showAll="0">
      <items count="19">
        <item x="16"/>
        <item x="14"/>
        <item x="12"/>
        <item x="11"/>
        <item x="2"/>
        <item x="3"/>
        <item x="4"/>
        <item x="5"/>
        <item x="6"/>
        <item x="7"/>
        <item x="8"/>
        <item x="9"/>
        <item x="0"/>
        <item x="15"/>
        <item x="1"/>
        <item x="17"/>
        <item x="10"/>
        <item x="13"/>
        <item t="default"/>
      </items>
    </pivotField>
    <pivotField showAll="0"/>
    <pivotField showAll="0"/>
    <pivotField showAll="0"/>
    <pivotField showAll="0"/>
    <pivotField numFmtId="3" showAll="0"/>
    <pivotField numFmtId="3" showAll="0"/>
    <pivotField numFmtId="3" showAll="0"/>
    <pivotField showAll="0"/>
    <pivotField showAll="0"/>
    <pivotField showAll="0"/>
    <pivotField dataField="1" showAll="0"/>
    <pivotField dataField="1" showAll="0"/>
    <pivotField numFmtId="164" showAll="0"/>
    <pivotField showAll="0"/>
    <pivotField showAll="0"/>
    <pivotField showAll="0" defaultSubtotal="0"/>
    <pivotField showAll="0" defaultSubtotal="0">
      <items count="14">
        <item x="0"/>
        <item x="1"/>
        <item x="2"/>
        <item x="3"/>
        <item x="4"/>
        <item x="5"/>
        <item x="6"/>
        <item x="7"/>
        <item x="8"/>
        <item x="9"/>
        <item x="10"/>
        <item x="11"/>
        <item x="12"/>
        <item x="13"/>
      </items>
    </pivotField>
    <pivotField showAll="0" defaultSubtotal="0"/>
    <pivotField showAll="0" defaultSubtotal="0"/>
    <pivotField showAll="0" defaultSubtotal="0">
      <items count="7">
        <item x="0"/>
        <item x="1"/>
        <item x="2"/>
        <item x="3"/>
        <item x="4"/>
        <item x="5"/>
        <item x="6"/>
      </items>
    </pivotField>
  </pivotFields>
  <rowFields count="1">
    <field x="0"/>
  </rowFields>
  <rowItems count="10">
    <i>
      <x/>
    </i>
    <i>
      <x v="6"/>
    </i>
    <i>
      <x v="1"/>
    </i>
    <i>
      <x v="4"/>
    </i>
    <i>
      <x v="3"/>
    </i>
    <i>
      <x v="5"/>
    </i>
    <i>
      <x v="8"/>
    </i>
    <i>
      <x v="2"/>
    </i>
    <i>
      <x v="10"/>
    </i>
    <i t="grand">
      <x/>
    </i>
  </rowItems>
  <colFields count="1">
    <field x="-2"/>
  </colFields>
  <colItems count="2">
    <i>
      <x/>
    </i>
    <i i="1">
      <x v="1"/>
    </i>
  </colItems>
  <pageFields count="1">
    <pageField fld="1" hier="-1"/>
  </pageFields>
  <dataFields count="2">
    <dataField name=" Collected (EGP)" fld="15" baseField="0" baseItem="0"/>
    <dataField name="Dues (EGP)" fld="14" baseField="0" baseItem="0"/>
  </dataFields>
  <formats count="1">
    <format dxfId="41">
      <pivotArea outline="0" collapsedLevelsAreSubtotals="1" fieldPosition="0"/>
    </format>
  </formats>
  <chartFormats count="4">
    <chartFormat chart="0" format="0" series="1">
      <pivotArea type="data" outline="0" fieldPosition="0">
        <references count="1">
          <reference field="4294967294" count="1" selected="0">
            <x v="0"/>
          </reference>
        </references>
      </pivotArea>
    </chartFormat>
    <chartFormat chart="0" format="2" series="1">
      <pivotArea type="data" outline="0" fieldPosition="0">
        <references count="1">
          <reference field="4294967294" count="1" selected="0">
            <x v="1"/>
          </reference>
        </references>
      </pivotArea>
    </chartFormat>
    <chartFormat chart="11" format="5" series="1">
      <pivotArea type="data" outline="0" fieldPosition="0">
        <references count="1">
          <reference field="4294967294" count="1" selected="0">
            <x v="1"/>
          </reference>
        </references>
      </pivotArea>
    </chartFormat>
    <chartFormat chart="11" format="6"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63F6F918-FFC1-4C0A-9525-399BF79413B1}" name="PivotTable10"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7">
  <location ref="A151:B161" firstHeaderRow="1" firstDataRow="1" firstDataCol="1" rowPageCount="1" colPageCount="1"/>
  <pivotFields count="24">
    <pivotField axis="axisRow" showAll="0" sortType="descending">
      <items count="12">
        <item x="0"/>
        <item x="2"/>
        <item x="3"/>
        <item x="5"/>
        <item x="6"/>
        <item x="7"/>
        <item x="8"/>
        <item m="1" x="10"/>
        <item x="9"/>
        <item h="1" x="1"/>
        <item x="4"/>
        <item t="default"/>
      </items>
      <autoSortScope>
        <pivotArea dataOnly="0" outline="0" fieldPosition="0">
          <references count="1">
            <reference field="4294967294" count="1" selected="0">
              <x v="0"/>
            </reference>
          </references>
        </pivotArea>
      </autoSortScope>
    </pivotField>
    <pivotField axis="axisPage" showAll="0">
      <items count="16">
        <item x="0"/>
        <item x="1"/>
        <item x="2"/>
        <item x="3"/>
        <item x="4"/>
        <item x="5"/>
        <item x="6"/>
        <item x="7"/>
        <item x="8"/>
        <item x="9"/>
        <item x="10"/>
        <item x="11"/>
        <item x="12"/>
        <item m="1" x="14"/>
        <item m="1" x="13"/>
        <item t="default"/>
      </items>
    </pivotField>
    <pivotField showAll="0">
      <items count="5">
        <item m="1" x="3"/>
        <item x="0"/>
        <item m="1" x="2"/>
        <item x="1"/>
        <item t="default"/>
      </items>
    </pivotField>
    <pivotField showAll="0">
      <items count="19">
        <item x="16"/>
        <item x="14"/>
        <item x="12"/>
        <item x="11"/>
        <item x="2"/>
        <item x="3"/>
        <item x="4"/>
        <item x="5"/>
        <item x="6"/>
        <item x="7"/>
        <item x="8"/>
        <item x="9"/>
        <item x="0"/>
        <item x="15"/>
        <item x="1"/>
        <item x="17"/>
        <item x="10"/>
        <item x="13"/>
        <item t="default"/>
      </items>
    </pivotField>
    <pivotField showAll="0"/>
    <pivotField showAll="0"/>
    <pivotField showAll="0"/>
    <pivotField showAll="0"/>
    <pivotField numFmtId="3" showAll="0"/>
    <pivotField numFmtId="3" showAll="0"/>
    <pivotField numFmtId="3" showAll="0"/>
    <pivotField showAll="0"/>
    <pivotField showAll="0"/>
    <pivotField showAll="0"/>
    <pivotField showAll="0"/>
    <pivotField showAll="0"/>
    <pivotField dataField="1" numFmtId="164" showAll="0"/>
    <pivotField showAll="0"/>
    <pivotField showAll="0"/>
    <pivotField showAll="0" defaultSubtotal="0"/>
    <pivotField showAll="0" defaultSubtotal="0">
      <items count="14">
        <item x="0"/>
        <item x="1"/>
        <item x="2"/>
        <item x="3"/>
        <item x="4"/>
        <item x="5"/>
        <item x="6"/>
        <item x="7"/>
        <item x="8"/>
        <item x="9"/>
        <item x="10"/>
        <item x="11"/>
        <item x="12"/>
        <item x="13"/>
      </items>
    </pivotField>
    <pivotField showAll="0" defaultSubtotal="0"/>
    <pivotField showAll="0" defaultSubtotal="0"/>
    <pivotField showAll="0" defaultSubtotal="0">
      <items count="7">
        <item x="0"/>
        <item x="1"/>
        <item x="2"/>
        <item x="3"/>
        <item x="4"/>
        <item x="5"/>
        <item x="6"/>
      </items>
    </pivotField>
  </pivotFields>
  <rowFields count="1">
    <field x="0"/>
  </rowFields>
  <rowItems count="10">
    <i>
      <x/>
    </i>
    <i>
      <x v="1"/>
    </i>
    <i>
      <x v="6"/>
    </i>
    <i>
      <x v="4"/>
    </i>
    <i>
      <x v="3"/>
    </i>
    <i>
      <x v="8"/>
    </i>
    <i>
      <x v="5"/>
    </i>
    <i>
      <x v="10"/>
    </i>
    <i>
      <x v="2"/>
    </i>
    <i t="grand">
      <x/>
    </i>
  </rowItems>
  <colItems count="1">
    <i/>
  </colItems>
  <pageFields count="1">
    <pageField fld="1" hier="-1"/>
  </pageFields>
  <dataFields count="1">
    <dataField name="Sum of Outstanding" fld="16" baseField="0" baseItem="0" numFmtId="165"/>
  </dataFields>
  <formats count="1">
    <format dxfId="42">
      <pivotArea outline="0" collapsedLevelsAreSubtotals="1" fieldPosition="0"/>
    </format>
  </formats>
  <chartFormats count="2">
    <chartFormat chart="0" format="2" series="1">
      <pivotArea type="data" outline="0" fieldPosition="0">
        <references count="1">
          <reference field="4294967294" count="1" selected="0">
            <x v="0"/>
          </reference>
        </references>
      </pivotArea>
    </chartFormat>
    <chartFormat chart="6" format="4"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324EF54B-CC38-4F40-A4F8-6D3301C74F6C}" name="PivotTable1"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E25:F35" firstHeaderRow="1" firstDataRow="1" firstDataCol="1" rowPageCount="2" colPageCount="1"/>
  <pivotFields count="24">
    <pivotField axis="axisRow" showAll="0" sortType="ascending">
      <items count="12">
        <item x="0"/>
        <item x="6"/>
        <item x="2"/>
        <item x="5"/>
        <item x="7"/>
        <item x="8"/>
        <item m="1" x="10"/>
        <item x="9"/>
        <item h="1" x="1"/>
        <item x="3"/>
        <item x="4"/>
        <item t="default"/>
      </items>
      <autoSortScope>
        <pivotArea dataOnly="0" outline="0" fieldPosition="0">
          <references count="1">
            <reference field="4294967294" count="1" selected="0">
              <x v="0"/>
            </reference>
          </references>
        </pivotArea>
      </autoSortScope>
    </pivotField>
    <pivotField axis="axisPage" numFmtId="14" showAll="0">
      <items count="16">
        <item x="0"/>
        <item x="1"/>
        <item x="2"/>
        <item x="3"/>
        <item x="4"/>
        <item x="5"/>
        <item x="6"/>
        <item x="7"/>
        <item x="8"/>
        <item x="9"/>
        <item x="10"/>
        <item x="12"/>
        <item x="11"/>
        <item m="1" x="14"/>
        <item m="1" x="13"/>
        <item t="default"/>
      </items>
    </pivotField>
    <pivotField axis="axisPage" multipleItemSelectionAllowed="1" showAll="0">
      <items count="5">
        <item x="1"/>
        <item x="0"/>
        <item m="1" x="2"/>
        <item m="1" x="3"/>
        <item t="default"/>
      </items>
    </pivotField>
    <pivotField showAll="0">
      <items count="19">
        <item x="16"/>
        <item x="14"/>
        <item x="12"/>
        <item x="11"/>
        <item x="2"/>
        <item x="3"/>
        <item x="4"/>
        <item x="5"/>
        <item x="6"/>
        <item x="7"/>
        <item x="8"/>
        <item x="9"/>
        <item x="0"/>
        <item x="15"/>
        <item x="1"/>
        <item x="17"/>
        <item x="10"/>
        <item x="13"/>
        <item t="default"/>
      </items>
    </pivotField>
    <pivotField showAll="0"/>
    <pivotField showAll="0"/>
    <pivotField showAll="0"/>
    <pivotField showAll="0"/>
    <pivotField numFmtId="3" showAll="0"/>
    <pivotField numFmtId="3" showAll="0"/>
    <pivotField dataField="1" numFmtId="3" showAll="0"/>
    <pivotField showAll="0"/>
    <pivotField showAll="0"/>
    <pivotField showAll="0"/>
    <pivotField showAll="0"/>
    <pivotField showAll="0"/>
    <pivotField numFmtId="164" showAll="0"/>
    <pivotField showAll="0"/>
    <pivotField showAll="0"/>
    <pivotField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showAll="0">
      <items count="15">
        <item x="0"/>
        <item x="1"/>
        <item x="2"/>
        <item x="3"/>
        <item x="4"/>
        <item x="5"/>
        <item x="6"/>
        <item x="7"/>
        <item x="8"/>
        <item x="9"/>
        <item x="10"/>
        <item x="11"/>
        <item x="12"/>
        <item x="13"/>
        <item t="default"/>
      </items>
    </pivotField>
    <pivotField showAll="0">
      <items count="15">
        <item x="0"/>
        <item x="1"/>
        <item x="2"/>
        <item x="3"/>
        <item x="4"/>
        <item x="5"/>
        <item x="6"/>
        <item x="7"/>
        <item x="8"/>
        <item x="9"/>
        <item x="10"/>
        <item x="11"/>
        <item x="12"/>
        <item x="13"/>
        <item t="default"/>
      </items>
    </pivotField>
    <pivotField showAll="0">
      <items count="7">
        <item x="0"/>
        <item x="1"/>
        <item x="2"/>
        <item x="3"/>
        <item x="4"/>
        <item x="5"/>
        <item t="default"/>
      </items>
    </pivotField>
    <pivotField showAll="0">
      <items count="8">
        <item x="0"/>
        <item x="1"/>
        <item x="2"/>
        <item x="3"/>
        <item x="4"/>
        <item x="5"/>
        <item x="6"/>
        <item t="default"/>
      </items>
    </pivotField>
  </pivotFields>
  <rowFields count="1">
    <field x="0"/>
  </rowFields>
  <rowItems count="10">
    <i>
      <x v="10"/>
    </i>
    <i>
      <x v="9"/>
    </i>
    <i>
      <x v="7"/>
    </i>
    <i>
      <x v="3"/>
    </i>
    <i>
      <x v="4"/>
    </i>
    <i>
      <x v="1"/>
    </i>
    <i>
      <x v="2"/>
    </i>
    <i>
      <x v="5"/>
    </i>
    <i>
      <x/>
    </i>
    <i t="grand">
      <x/>
    </i>
  </rowItems>
  <colItems count="1">
    <i/>
  </colItems>
  <pageFields count="2">
    <pageField fld="1" hier="-1"/>
    <pageField fld="2" hier="-1"/>
  </pageFields>
  <dataFields count="1">
    <dataField name="Sum of Revenue (Rent+TOR)" fld="10" baseField="0" baseItem="0" numFmtId="3"/>
  </dataFields>
  <chartFormats count="2">
    <chartFormat chart="5" format="6" series="1">
      <pivotArea type="data" outline="0" fieldPosition="0">
        <references count="1">
          <reference field="4294967294" count="1" selected="0">
            <x v="0"/>
          </reference>
        </references>
      </pivotArea>
    </chartFormat>
    <chartFormat chart="0" format="3"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37F4F25E-36E9-4550-94E6-302FCBBBD844}" name="PivotTable7"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8">
  <location ref="G89:H99" firstHeaderRow="1" firstDataRow="1" firstDataCol="1" rowPageCount="2" colPageCount="1"/>
  <pivotFields count="24">
    <pivotField axis="axisRow" showAll="0" sortType="ascending">
      <items count="12">
        <item x="0"/>
        <item x="2"/>
        <item x="5"/>
        <item x="6"/>
        <item x="7"/>
        <item x="8"/>
        <item m="1" x="10"/>
        <item x="9"/>
        <item h="1" x="1"/>
        <item x="3"/>
        <item x="4"/>
        <item t="default"/>
      </items>
      <autoSortScope>
        <pivotArea dataOnly="0" outline="0" fieldPosition="0">
          <references count="1">
            <reference field="4294967294" count="1" selected="0">
              <x v="0"/>
            </reference>
          </references>
        </pivotArea>
      </autoSortScope>
    </pivotField>
    <pivotField axis="axisPage" showAll="0">
      <items count="16">
        <item x="0"/>
        <item x="1"/>
        <item x="2"/>
        <item x="3"/>
        <item x="4"/>
        <item x="5"/>
        <item x="6"/>
        <item x="7"/>
        <item x="8"/>
        <item x="9"/>
        <item x="10"/>
        <item x="12"/>
        <item x="11"/>
        <item m="1" x="14"/>
        <item m="1" x="13"/>
        <item t="default"/>
      </items>
    </pivotField>
    <pivotField axis="axisPage" multipleItemSelectionAllowed="1" showAll="0">
      <items count="5">
        <item x="1"/>
        <item x="0"/>
        <item m="1" x="2"/>
        <item m="1" x="3"/>
        <item t="default"/>
      </items>
    </pivotField>
    <pivotField showAll="0">
      <items count="19">
        <item x="16"/>
        <item x="14"/>
        <item x="12"/>
        <item x="11"/>
        <item x="2"/>
        <item x="3"/>
        <item x="4"/>
        <item x="5"/>
        <item x="6"/>
        <item x="7"/>
        <item x="8"/>
        <item x="9"/>
        <item x="0"/>
        <item x="15"/>
        <item x="1"/>
        <item x="17"/>
        <item x="10"/>
        <item x="13"/>
        <item t="default"/>
      </items>
    </pivotField>
    <pivotField showAll="0"/>
    <pivotField showAll="0"/>
    <pivotField showAll="0"/>
    <pivotField showAll="0"/>
    <pivotField numFmtId="3" showAll="0"/>
    <pivotField dataField="1" numFmtId="3" showAll="0"/>
    <pivotField numFmtId="3" showAll="0"/>
    <pivotField showAll="0"/>
    <pivotField showAll="0"/>
    <pivotField showAll="0"/>
    <pivotField showAll="0"/>
    <pivotField showAll="0"/>
    <pivotField numFmtId="164" showAll="0"/>
    <pivotField showAll="0"/>
    <pivotField showAll="0"/>
    <pivotField showAll="0">
      <items count="369">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x="367"/>
        <item t="default"/>
      </items>
    </pivotField>
    <pivotField showAll="0">
      <items count="15">
        <item sd="0" x="0"/>
        <item sd="0" x="1"/>
        <item sd="0" x="2"/>
        <item sd="0" x="3"/>
        <item sd="0" x="4"/>
        <item sd="0" x="5"/>
        <item sd="0" x="6"/>
        <item sd="0" x="7"/>
        <item sd="0" x="8"/>
        <item sd="0" x="9"/>
        <item sd="0" x="10"/>
        <item sd="0" x="11"/>
        <item sd="0" x="12"/>
        <item sd="0" x="13"/>
        <item t="default"/>
      </items>
    </pivotField>
    <pivotField showAll="0">
      <items count="15">
        <item x="0"/>
        <item x="1"/>
        <item x="2"/>
        <item x="3"/>
        <item x="4"/>
        <item x="5"/>
        <item x="6"/>
        <item x="7"/>
        <item x="8"/>
        <item x="9"/>
        <item x="10"/>
        <item x="11"/>
        <item x="12"/>
        <item x="13"/>
        <item t="default"/>
      </items>
    </pivotField>
    <pivotField showAll="0">
      <items count="7">
        <item x="0"/>
        <item x="1"/>
        <item x="2"/>
        <item x="3"/>
        <item x="4"/>
        <item x="5"/>
        <item t="default"/>
      </items>
    </pivotField>
    <pivotField showAll="0">
      <items count="8">
        <item x="0"/>
        <item x="1"/>
        <item x="2"/>
        <item x="3"/>
        <item x="4"/>
        <item x="5"/>
        <item x="6"/>
        <item t="default"/>
      </items>
    </pivotField>
  </pivotFields>
  <rowFields count="1">
    <field x="0"/>
  </rowFields>
  <rowItems count="10">
    <i>
      <x v="10"/>
    </i>
    <i>
      <x v="9"/>
    </i>
    <i>
      <x v="4"/>
    </i>
    <i>
      <x v="7"/>
    </i>
    <i>
      <x v="2"/>
    </i>
    <i>
      <x v="3"/>
    </i>
    <i>
      <x v="1"/>
    </i>
    <i>
      <x v="5"/>
    </i>
    <i>
      <x/>
    </i>
    <i t="grand">
      <x/>
    </i>
  </rowItems>
  <colItems count="1">
    <i/>
  </colItems>
  <pageFields count="2">
    <pageField fld="1" hier="-1"/>
    <pageField fld="2" hier="-1"/>
  </pageFields>
  <dataFields count="1">
    <dataField name="Average of TOR" fld="9" subtotal="average" baseField="0" baseItem="0" numFmtId="3"/>
  </dataFields>
  <chartFormats count="4">
    <chartFormat chart="0" format="1" series="1">
      <pivotArea type="data" outline="0" fieldPosition="0">
        <references count="1">
          <reference field="4294967294" count="1" selected="0">
            <x v="0"/>
          </reference>
        </references>
      </pivotArea>
    </chartFormat>
    <chartFormat chart="5" format="2" series="1">
      <pivotArea type="data" outline="0" fieldPosition="0">
        <references count="1">
          <reference field="4294967294" count="1" selected="0">
            <x v="0"/>
          </reference>
        </references>
      </pivotArea>
    </chartFormat>
    <chartFormat chart="6" format="3" series="1">
      <pivotArea type="data" outline="0" fieldPosition="0">
        <references count="1">
          <reference field="4294967294" count="1" selected="0">
            <x v="0"/>
          </reference>
        </references>
      </pivotArea>
    </chartFormat>
    <chartFormat chart="7" format="3"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6D0BA4C3-8B9D-4D47-A0AE-BA2FF4FA1863}" name="PivotTable4"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G63:H73" firstHeaderRow="1" firstDataRow="1" firstDataCol="1" rowPageCount="2" colPageCount="1"/>
  <pivotFields count="24">
    <pivotField axis="axisRow" showAll="0" sortType="ascending">
      <items count="12">
        <item x="0"/>
        <item x="2"/>
        <item x="3"/>
        <item x="4"/>
        <item x="5"/>
        <item x="6"/>
        <item x="7"/>
        <item x="8"/>
        <item m="1" x="10"/>
        <item x="9"/>
        <item h="1" x="1"/>
        <item t="default"/>
      </items>
      <autoSortScope>
        <pivotArea dataOnly="0" outline="0" fieldPosition="0">
          <references count="1">
            <reference field="4294967294" count="1" selected="0">
              <x v="0"/>
            </reference>
          </references>
        </pivotArea>
      </autoSortScope>
    </pivotField>
    <pivotField axis="axisPage" numFmtId="14" showAll="0">
      <items count="16">
        <item x="0"/>
        <item x="1"/>
        <item x="2"/>
        <item x="3"/>
        <item x="4"/>
        <item x="5"/>
        <item x="6"/>
        <item x="7"/>
        <item x="8"/>
        <item x="9"/>
        <item x="10"/>
        <item x="12"/>
        <item x="11"/>
        <item m="1" x="14"/>
        <item m="1" x="13"/>
        <item t="default"/>
      </items>
    </pivotField>
    <pivotField axis="axisPage" multipleItemSelectionAllowed="1" showAll="0">
      <items count="5">
        <item x="1"/>
        <item x="0"/>
        <item m="1" x="2"/>
        <item m="1" x="3"/>
        <item t="default"/>
      </items>
    </pivotField>
    <pivotField showAll="0">
      <items count="19">
        <item x="16"/>
        <item x="14"/>
        <item x="12"/>
        <item x="11"/>
        <item x="2"/>
        <item x="3"/>
        <item x="4"/>
        <item x="5"/>
        <item x="6"/>
        <item x="7"/>
        <item x="8"/>
        <item x="9"/>
        <item x="0"/>
        <item x="15"/>
        <item x="1"/>
        <item x="17"/>
        <item x="10"/>
        <item x="13"/>
        <item t="default"/>
      </items>
    </pivotField>
    <pivotField showAll="0"/>
    <pivotField showAll="0"/>
    <pivotField showAll="0"/>
    <pivotField showAll="0"/>
    <pivotField numFmtId="3" showAll="0"/>
    <pivotField numFmtId="3" showAll="0"/>
    <pivotField numFmtId="3" showAll="0"/>
    <pivotField dataField="1" showAll="0"/>
    <pivotField showAll="0"/>
    <pivotField showAll="0"/>
    <pivotField showAll="0"/>
    <pivotField showAll="0"/>
    <pivotField numFmtId="164" showAll="0"/>
    <pivotField showAll="0"/>
    <pivotField showAll="0"/>
    <pivotField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showAll="0">
      <items count="15">
        <item x="0"/>
        <item x="1"/>
        <item x="2"/>
        <item x="3"/>
        <item x="4"/>
        <item x="5"/>
        <item x="6"/>
        <item x="7"/>
        <item x="8"/>
        <item x="9"/>
        <item x="10"/>
        <item x="11"/>
        <item x="12"/>
        <item x="13"/>
        <item t="default"/>
      </items>
    </pivotField>
    <pivotField showAll="0">
      <items count="15">
        <item x="0"/>
        <item x="1"/>
        <item x="2"/>
        <item x="3"/>
        <item x="4"/>
        <item x="5"/>
        <item x="6"/>
        <item x="7"/>
        <item x="8"/>
        <item x="9"/>
        <item x="10"/>
        <item x="11"/>
        <item x="12"/>
        <item x="13"/>
        <item t="default"/>
      </items>
    </pivotField>
    <pivotField showAll="0">
      <items count="7">
        <item x="0"/>
        <item x="1"/>
        <item x="2"/>
        <item x="3"/>
        <item x="4"/>
        <item x="5"/>
        <item t="default"/>
      </items>
    </pivotField>
    <pivotField showAll="0">
      <items count="8">
        <item x="0"/>
        <item x="1"/>
        <item x="2"/>
        <item x="3"/>
        <item x="4"/>
        <item x="5"/>
        <item x="6"/>
        <item t="default"/>
      </items>
    </pivotField>
  </pivotFields>
  <rowFields count="1">
    <field x="0"/>
  </rowFields>
  <rowItems count="10">
    <i>
      <x v="3"/>
    </i>
    <i>
      <x v="6"/>
    </i>
    <i>
      <x v="9"/>
    </i>
    <i>
      <x v="2"/>
    </i>
    <i>
      <x v="4"/>
    </i>
    <i>
      <x v="5"/>
    </i>
    <i>
      <x v="1"/>
    </i>
    <i>
      <x v="7"/>
    </i>
    <i>
      <x/>
    </i>
    <i t="grand">
      <x/>
    </i>
  </rowItems>
  <colItems count="1">
    <i/>
  </colItems>
  <pageFields count="2">
    <pageField fld="1" hier="-1"/>
    <pageField fld="2" hier="-1"/>
  </pageFields>
  <dataFields count="1">
    <dataField name="Average of Avr.Revenue (Rent+TOR)" fld="11" subtotal="average" baseField="0" baseItem="0"/>
  </dataFields>
  <formats count="1">
    <format dxfId="43">
      <pivotArea outline="0" collapsedLevelsAreSubtotals="1" fieldPosition="0"/>
    </format>
  </formats>
  <chartFormats count="2">
    <chartFormat chart="5" format="9" series="1">
      <pivotArea type="data" outline="0" fieldPosition="0">
        <references count="1">
          <reference field="4294967294" count="1" selected="0">
            <x v="0"/>
          </reference>
        </references>
      </pivotArea>
    </chartFormat>
    <chartFormat chart="0" format="6"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4EFD1BDD-12C0-4C22-9067-0521BF98369E}" name="PivotTable5"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8">
  <location ref="G105:H115" firstHeaderRow="1" firstDataRow="1" firstDataCol="1" rowPageCount="1" colPageCount="1"/>
  <pivotFields count="24">
    <pivotField axis="axisRow" showAll="0" sortType="descending">
      <items count="12">
        <item h="1" x="1"/>
        <item x="9"/>
        <item m="1" x="10"/>
        <item x="8"/>
        <item x="7"/>
        <item x="6"/>
        <item x="5"/>
        <item x="3"/>
        <item x="2"/>
        <item x="0"/>
        <item x="4"/>
        <item t="default"/>
      </items>
      <autoSortScope>
        <pivotArea dataOnly="0" outline="0" fieldPosition="0">
          <references count="1">
            <reference field="4294967294" count="1" selected="0">
              <x v="0"/>
            </reference>
          </references>
        </pivotArea>
      </autoSortScope>
    </pivotField>
    <pivotField showAll="0">
      <items count="16">
        <item x="0"/>
        <item x="1"/>
        <item x="2"/>
        <item x="3"/>
        <item x="4"/>
        <item x="5"/>
        <item x="6"/>
        <item x="7"/>
        <item x="8"/>
        <item x="9"/>
        <item x="10"/>
        <item x="11"/>
        <item x="12"/>
        <item m="1" x="14"/>
        <item m="1" x="13"/>
        <item t="default"/>
      </items>
    </pivotField>
    <pivotField showAll="0">
      <items count="5">
        <item m="1" x="3"/>
        <item x="0"/>
        <item m="1" x="2"/>
        <item x="1"/>
        <item t="default"/>
      </items>
    </pivotField>
    <pivotField dataField="1" showAll="0">
      <items count="19">
        <item x="16"/>
        <item x="14"/>
        <item x="12"/>
        <item x="11"/>
        <item x="2"/>
        <item x="3"/>
        <item x="4"/>
        <item x="5"/>
        <item x="6"/>
        <item x="7"/>
        <item x="8"/>
        <item x="9"/>
        <item x="0"/>
        <item x="15"/>
        <item x="1"/>
        <item x="17"/>
        <item x="10"/>
        <item x="13"/>
        <item t="default"/>
      </items>
    </pivotField>
    <pivotField axis="axisPage" showAll="0">
      <items count="5">
        <item x="3"/>
        <item x="2"/>
        <item x="0"/>
        <item x="1"/>
        <item t="default"/>
      </items>
    </pivotField>
    <pivotField showAll="0"/>
    <pivotField showAll="0"/>
    <pivotField showAll="0"/>
    <pivotField numFmtId="3" showAll="0"/>
    <pivotField numFmtId="3" showAll="0"/>
    <pivotField numFmtId="3" showAll="0"/>
    <pivotField showAll="0"/>
    <pivotField showAll="0"/>
    <pivotField showAll="0"/>
    <pivotField showAll="0"/>
    <pivotField showAll="0"/>
    <pivotField numFmtId="164" showAll="0"/>
    <pivotField showAll="0"/>
    <pivotField showAll="0"/>
    <pivotField showAll="0" defaultSubtotal="0"/>
    <pivotField showAll="0" defaultSubtotal="0">
      <items count="14">
        <item x="0"/>
        <item x="1"/>
        <item x="2"/>
        <item x="3"/>
        <item x="4"/>
        <item x="5"/>
        <item x="6"/>
        <item x="7"/>
        <item x="8"/>
        <item x="9"/>
        <item x="10"/>
        <item x="11"/>
        <item x="12"/>
        <item x="13"/>
      </items>
    </pivotField>
    <pivotField showAll="0">
      <items count="15">
        <item sd="0" x="0"/>
        <item sd="0" x="1"/>
        <item sd="0" x="2"/>
        <item sd="0" x="3"/>
        <item sd="0" x="4"/>
        <item sd="0" x="5"/>
        <item sd="0" x="6"/>
        <item sd="0" x="7"/>
        <item sd="0" x="8"/>
        <item sd="0" x="9"/>
        <item sd="0" x="10"/>
        <item sd="0" x="11"/>
        <item sd="0" x="12"/>
        <item sd="0" x="13"/>
        <item t="default"/>
      </items>
    </pivotField>
    <pivotField showAll="0">
      <items count="7">
        <item sd="0" x="0"/>
        <item sd="0" x="1"/>
        <item sd="0" x="2"/>
        <item sd="0" x="3"/>
        <item sd="0" x="4"/>
        <item x="5"/>
        <item t="default"/>
      </items>
    </pivotField>
    <pivotField showAll="0">
      <items count="8">
        <item sd="0" x="0"/>
        <item sd="0" x="1"/>
        <item sd="0" x="2"/>
        <item sd="0" x="3"/>
        <item sd="0" x="4"/>
        <item x="5"/>
        <item x="6"/>
        <item t="default"/>
      </items>
    </pivotField>
  </pivotFields>
  <rowFields count="1">
    <field x="0"/>
  </rowFields>
  <rowItems count="10">
    <i>
      <x v="5"/>
    </i>
    <i>
      <x v="3"/>
    </i>
    <i>
      <x v="9"/>
    </i>
    <i>
      <x v="7"/>
    </i>
    <i>
      <x v="8"/>
    </i>
    <i>
      <x v="6"/>
    </i>
    <i>
      <x v="10"/>
    </i>
    <i>
      <x v="1"/>
    </i>
    <i>
      <x v="4"/>
    </i>
    <i t="grand">
      <x/>
    </i>
  </rowItems>
  <colItems count="1">
    <i/>
  </colItems>
  <pageFields count="1">
    <pageField fld="4" hier="-1"/>
  </pageFields>
  <dataFields count="1">
    <dataField name="Max of Contract Expiry date" fld="3" subtotal="max" baseField="0" baseItem="8" numFmtId="14"/>
  </dataFields>
  <chartFormats count="3">
    <chartFormat chart="0" format="0" series="1">
      <pivotArea type="data" outline="0" fieldPosition="0">
        <references count="1">
          <reference field="4294967294" count="1" selected="0">
            <x v="0"/>
          </reference>
        </references>
      </pivotArea>
    </chartFormat>
    <chartFormat chart="7" format="2" series="1">
      <pivotArea type="data" outline="0" fieldPosition="0">
        <references count="1">
          <reference field="4294967294" count="1" selected="0">
            <x v="0"/>
          </reference>
        </references>
      </pivotArea>
    </chartFormat>
    <chartFormat chart="7" format="3">
      <pivotArea type="data" outline="0" fieldPosition="0">
        <references count="2">
          <reference field="4294967294" count="1" selected="0">
            <x v="0"/>
          </reference>
          <reference field="0"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5E087787-5F54-4A54-AF28-2DC173961918}" name="PivotTable2"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F44:H54" firstHeaderRow="0" firstDataRow="1" firstDataCol="1" rowPageCount="2" colPageCount="1"/>
  <pivotFields count="24">
    <pivotField axis="axisRow" showAll="0" sortType="ascending">
      <items count="12">
        <item x="0"/>
        <item x="2"/>
        <item x="5"/>
        <item x="6"/>
        <item x="7"/>
        <item x="8"/>
        <item m="1" x="10"/>
        <item x="9"/>
        <item h="1" x="1"/>
        <item x="3"/>
        <item x="4"/>
        <item t="default"/>
      </items>
      <autoSortScope>
        <pivotArea dataOnly="0" outline="0" fieldPosition="0">
          <references count="1">
            <reference field="4294967294" count="1" selected="0">
              <x v="0"/>
            </reference>
          </references>
        </pivotArea>
      </autoSortScope>
    </pivotField>
    <pivotField axis="axisPage" numFmtId="14" showAll="0">
      <items count="16">
        <item x="0"/>
        <item x="1"/>
        <item x="2"/>
        <item x="3"/>
        <item x="4"/>
        <item x="5"/>
        <item x="6"/>
        <item x="7"/>
        <item x="8"/>
        <item x="9"/>
        <item x="10"/>
        <item x="12"/>
        <item x="11"/>
        <item m="1" x="14"/>
        <item m="1" x="13"/>
        <item t="default"/>
      </items>
    </pivotField>
    <pivotField axis="axisPage" multipleItemSelectionAllowed="1" showAll="0">
      <items count="5">
        <item x="1"/>
        <item x="0"/>
        <item m="1" x="2"/>
        <item m="1" x="3"/>
        <item t="default"/>
      </items>
    </pivotField>
    <pivotField showAll="0">
      <items count="19">
        <item x="16"/>
        <item x="14"/>
        <item x="12"/>
        <item x="11"/>
        <item x="2"/>
        <item x="3"/>
        <item x="4"/>
        <item x="5"/>
        <item x="6"/>
        <item x="7"/>
        <item x="8"/>
        <item x="9"/>
        <item x="0"/>
        <item x="15"/>
        <item x="1"/>
        <item x="17"/>
        <item x="10"/>
        <item x="13"/>
        <item t="default"/>
      </items>
    </pivotField>
    <pivotField showAll="0"/>
    <pivotField showAll="0"/>
    <pivotField dataField="1" showAll="0"/>
    <pivotField dataField="1" showAll="0"/>
    <pivotField numFmtId="3" showAll="0"/>
    <pivotField numFmtId="3" showAll="0"/>
    <pivotField numFmtId="3" showAll="0"/>
    <pivotField showAll="0"/>
    <pivotField showAll="0"/>
    <pivotField showAll="0"/>
    <pivotField showAll="0"/>
    <pivotField showAll="0"/>
    <pivotField numFmtId="164" showAll="0"/>
    <pivotField showAll="0"/>
    <pivotField showAll="0"/>
    <pivotField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showAll="0">
      <items count="15">
        <item x="0"/>
        <item x="1"/>
        <item x="2"/>
        <item x="3"/>
        <item x="4"/>
        <item x="5"/>
        <item x="6"/>
        <item x="7"/>
        <item x="8"/>
        <item x="9"/>
        <item x="10"/>
        <item x="11"/>
        <item x="12"/>
        <item x="13"/>
        <item t="default"/>
      </items>
    </pivotField>
    <pivotField showAll="0">
      <items count="15">
        <item x="0"/>
        <item x="1"/>
        <item x="2"/>
        <item x="3"/>
        <item x="4"/>
        <item x="5"/>
        <item x="6"/>
        <item x="7"/>
        <item x="8"/>
        <item x="9"/>
        <item x="10"/>
        <item x="11"/>
        <item x="12"/>
        <item x="13"/>
        <item t="default"/>
      </items>
    </pivotField>
    <pivotField showAll="0">
      <items count="7">
        <item x="0"/>
        <item x="1"/>
        <item x="2"/>
        <item x="3"/>
        <item x="4"/>
        <item x="5"/>
        <item t="default"/>
      </items>
    </pivotField>
    <pivotField showAll="0">
      <items count="8">
        <item x="0"/>
        <item x="1"/>
        <item x="2"/>
        <item x="3"/>
        <item x="4"/>
        <item x="5"/>
        <item x="6"/>
        <item t="default"/>
      </items>
    </pivotField>
  </pivotFields>
  <rowFields count="1">
    <field x="0"/>
  </rowFields>
  <rowItems count="10">
    <i>
      <x v="1"/>
    </i>
    <i>
      <x v="4"/>
    </i>
    <i>
      <x v="5"/>
    </i>
    <i>
      <x v="2"/>
    </i>
    <i>
      <x v="7"/>
    </i>
    <i>
      <x/>
    </i>
    <i>
      <x v="9"/>
    </i>
    <i>
      <x v="3"/>
    </i>
    <i>
      <x v="10"/>
    </i>
    <i t="grand">
      <x/>
    </i>
  </rowItems>
  <colFields count="1">
    <field x="-2"/>
  </colFields>
  <colItems count="2">
    <i>
      <x/>
    </i>
    <i i="1">
      <x v="1"/>
    </i>
  </colItems>
  <pageFields count="2">
    <pageField fld="1" hier="-1"/>
    <pageField fld="2" hier="-1"/>
  </pageFields>
  <dataFields count="2">
    <dataField name="Max of Minimum rent" fld="6" subtotal="max" baseField="0" baseItem="7" numFmtId="164"/>
    <dataField name="Max of RS %" fld="7" subtotal="max" baseField="0" baseItem="5" numFmtId="9"/>
  </dataFields>
  <formats count="2">
    <format dxfId="45">
      <pivotArea outline="0" collapsedLevelsAreSubtotals="1" fieldPosition="0"/>
    </format>
    <format dxfId="44">
      <pivotArea outline="0" collapsedLevelsAreSubtotals="1" fieldPosition="0">
        <references count="1">
          <reference field="4294967294" count="1" selected="0">
            <x v="1"/>
          </reference>
        </references>
      </pivotArea>
    </format>
  </formats>
  <chartFormats count="5">
    <chartFormat chart="5" format="4" series="1">
      <pivotArea type="data" outline="0" fieldPosition="0">
        <references count="1">
          <reference field="4294967294" count="1" selected="0">
            <x v="0"/>
          </reference>
        </references>
      </pivotArea>
    </chartFormat>
    <chartFormat chart="0" format="2" series="1">
      <pivotArea type="data" outline="0" fieldPosition="0">
        <references count="1">
          <reference field="4294967294" count="1" selected="0">
            <x v="0"/>
          </reference>
        </references>
      </pivotArea>
    </chartFormat>
    <chartFormat chart="5" format="6" series="1">
      <pivotArea type="data" outline="0" fieldPosition="0">
        <references count="1">
          <reference field="4294967294" count="1" selected="0">
            <x v="1"/>
          </reference>
        </references>
      </pivotArea>
    </chartFormat>
    <chartFormat chart="0" format="4" series="1">
      <pivotArea type="data" outline="0" fieldPosition="0">
        <references count="1">
          <reference field="4294967294" count="1" selected="0">
            <x v="1"/>
          </reference>
        </references>
      </pivotArea>
    </chartFormat>
    <chartFormat chart="5" format="7">
      <pivotArea type="data" outline="0" fieldPosition="0">
        <references count="2">
          <reference field="4294967294" count="1" selected="0">
            <x v="0"/>
          </reference>
          <reference field="0"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 xr10:uid="{5EE406B6-3244-4F2A-A901-C449146804E1}" sourceName="Date">
  <pivotTables>
    <pivotTable tabId="29" name="PivotTable3"/>
    <pivotTable tabId="29" name="PivotTable1"/>
    <pivotTable tabId="29" name="PivotTable2"/>
    <pivotTable tabId="29" name="PivotTable4"/>
    <pivotTable tabId="29" name="PivotTable7"/>
    <pivotTable tabId="29" name="PivotTable5"/>
    <pivotTable tabId="29" name="PivotTable6"/>
    <pivotTable tabId="29" name="PivotTable8"/>
  </pivotTables>
  <data>
    <tabular pivotCacheId="494406351" showMissing="0">
      <items count="15">
        <i x="0" s="1"/>
        <i x="1" s="1"/>
        <i x="2" s="1"/>
        <i x="3" s="1"/>
        <i x="4" s="1"/>
        <i x="5" s="1"/>
        <i x="6" s="1"/>
        <i x="7" s="1"/>
        <i x="8" s="1"/>
        <i x="9" s="1"/>
        <i x="10" s="1"/>
        <i x="11" s="1"/>
        <i x="12" s="1" nd="1"/>
        <i x="14" s="1" nd="1"/>
        <i x="13" s="1"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 xr10:uid="{65C33BAC-5C0E-405D-8E80-849C5B435D71}" sourceName="Year">
  <pivotTables>
    <pivotTable tabId="29" name="PivotTable3"/>
    <pivotTable tabId="29" name="PivotTable1"/>
    <pivotTable tabId="29" name="PivotTable10"/>
    <pivotTable tabId="29" name="PivotTable11"/>
    <pivotTable tabId="29" name="PivotTable2"/>
    <pivotTable tabId="29" name="PivotTable4"/>
    <pivotTable tabId="29" name="PivotTable5"/>
    <pivotTable tabId="29" name="PivotTable6"/>
    <pivotTable tabId="29" name="PivotTable7"/>
    <pivotTable tabId="29" name="PivotTable8"/>
    <pivotTable tabId="29" name="PivotTable9"/>
  </pivotTables>
  <data>
    <tabular pivotCacheId="494406351">
      <items count="4">
        <i x="0" s="1"/>
        <i x="1" s="1"/>
        <i x="3" s="1" nd="1"/>
        <i x="2" s="1"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Date" xr10:uid="{6D4470F0-4DA0-4E93-BF04-2033B474E995}" cache="Slicer_Date" caption="Date" columnCount="2"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Year" xr10:uid="{BD6B637E-A293-4572-BB82-1F05F6B13DCF}" cache="Slicer_Year" caption="Year"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8118635-51EB-4418-981B-1A8E03FC3FB6}" name="Table2" displayName="Table2" ref="A4:G15" totalsRowShown="0" headerRowDxfId="55" headerRowBorderDxfId="54" tableBorderDxfId="53" totalsRowBorderDxfId="52" headerRowCellStyle="Normal">
  <autoFilter ref="A4:G15" xr:uid="{B8118635-51EB-4418-981B-1A8E03FC3FB6}"/>
  <tableColumns count="7">
    <tableColumn id="1" xr3:uid="{A3B6A822-5FB8-4284-A4A5-1830F844787F}" name="P&amp;L Line Item" dataDxfId="51" dataCellStyle="Normal"/>
    <tableColumn id="2" xr3:uid="{046402BF-1AED-43F9-B496-E05D60238F5E}" name="2023 (Actual)"/>
    <tableColumn id="3" xr3:uid="{AC9CB55A-B3F7-479E-8D62-9751C9311DA7}" name="% of Revenue"/>
    <tableColumn id="4" xr3:uid="{A923DBF7-1A6C-467F-83C5-190542E3D808}" name="2024 (Actual)"/>
    <tableColumn id="5" xr3:uid="{5E73F825-7D04-4C2A-9B51-DB41F5FE5335}" name="% of Revenue2"/>
    <tableColumn id="6" xr3:uid="{97DD6E9A-83B7-4705-8D07-E39CD498E448}" name="2025 (Actual)"/>
    <tableColumn id="7" xr3:uid="{96BEFB75-BA54-4E1C-8B3A-70EDF9872045}" name="% of Revenue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7BA2BFF-DC55-4B29-8499-AC2E3D41C37B}" name="Table5" displayName="Table5" ref="A1:S287" totalsRowShown="0" headerRowDxfId="40" dataDxfId="39" tableBorderDxfId="38" dataCellStyle="Comma">
  <autoFilter ref="A1:S287" xr:uid="{77BA2BFF-DC55-4B29-8499-AC2E3D41C37B}"/>
  <sortState xmlns:xlrd2="http://schemas.microsoft.com/office/spreadsheetml/2017/richdata2" ref="A2:S287">
    <sortCondition ref="A2:A287"/>
    <sortCondition ref="B2:B287"/>
  </sortState>
  <tableColumns count="19">
    <tableColumn id="2" xr3:uid="{6C2CD18D-C214-4A1F-B426-256BC070D83D}" name="Truck Name " dataDxfId="37"/>
    <tableColumn id="3" xr3:uid="{8C8B328E-A9F5-41D5-A8EB-6AA20BD83A92}" name="Date" dataDxfId="36"/>
    <tableColumn id="9" xr3:uid="{1626501B-9433-4C07-9437-F217B5B6A6E5}" name="Year" dataDxfId="35">
      <calculatedColumnFormula>YEAR(Table5[[#This Row],[Date]])</calculatedColumnFormula>
    </tableColumn>
    <tableColumn id="1" xr3:uid="{9118BEA1-1AEE-4438-9EBF-5FFF2FCE412F}" name="Contract Expiry date" dataDxfId="34"/>
    <tableColumn id="19" xr3:uid="{017F28BE-A368-4747-B953-D19C1582FF14}" name="Year2" dataDxfId="33">
      <calculatedColumnFormula>YEAR(Table5[[#This Row],[Contract Expiry date]])</calculatedColumnFormula>
    </tableColumn>
    <tableColumn id="4" xr3:uid="{62517622-8E6A-4206-9F88-27E592E841F8}" name="actual  sales " dataDxfId="32" dataCellStyle="Comma"/>
    <tableColumn id="10" xr3:uid="{252B0565-F580-4D8F-84E9-607B517542B5}" name="Minimum rent" dataDxfId="31" dataCellStyle="Comma"/>
    <tableColumn id="12" xr3:uid="{D1450EB6-4BAD-4AA4-AB68-63784D33B815}" name="RS %" dataDxfId="30" dataCellStyle="Percent"/>
    <tableColumn id="11" xr3:uid="{E3072642-C682-4BB8-83BE-CE42DF142ADB}" name="RS" dataDxfId="29" dataCellStyle="Comma">
      <calculatedColumnFormula>+Table5[[#This Row],[actual  sales ]]*Table5[[#This Row],[RS %]]</calculatedColumnFormula>
    </tableColumn>
    <tableColumn id="13" xr3:uid="{6532926D-28B9-4B62-9495-452F8A156903}" name="TOR" dataDxfId="28" dataCellStyle="Comma">
      <calculatedColumnFormula>IF(Table5[[#This Row],[RS]]&gt;Table5[[#This Row],[Minimum rent]],Table5[[#This Row],[RS]]-Table5[[#This Row],[Minimum rent]],0)</calculatedColumnFormula>
    </tableColumn>
    <tableColumn id="5" xr3:uid="{98E77DBF-FF87-48D6-9859-C0D0F43F200C}" name="Revenue (Rent+TOR)" dataDxfId="27" dataCellStyle="Comma">
      <calculatedColumnFormula>+Table5[[#This Row],[TOR]]+Table5[[#This Row],[Minimum rent]]</calculatedColumnFormula>
    </tableColumn>
    <tableColumn id="15" xr3:uid="{B6D7E431-DE33-43FE-80E3-EDBE5E46FE2B}" name="Avr.Revenue (Rent+TOR)" dataDxfId="26" dataCellStyle="Comma">
      <calculatedColumnFormula>AVERAGEIF(A:A,Table5[[#This Row],[Truck Name ]],K:K)</calculatedColumnFormula>
    </tableColumn>
    <tableColumn id="14" xr3:uid="{693D2A28-5779-488E-A586-978D07FF8D9A}" name="Avr. Rent" dataDxfId="25" dataCellStyle="Comma">
      <calculatedColumnFormula>AVERAGEIF(A:A,Table5[[#This Row],[Truck Name ]],G:G)</calculatedColumnFormula>
    </tableColumn>
    <tableColumn id="6" xr3:uid="{E58EF0D9-2C4C-4589-9BDC-28C450B4AB50}" name="Occupancy Cost Ratio Monthly" dataDxfId="24" dataCellStyle="Percent">
      <calculatedColumnFormula>IFERROR(Table5[[#This Row],[Revenue (Rent+TOR)]]/Table5[[#This Row],[actual  sales ]],0)</calculatedColumnFormula>
    </tableColumn>
    <tableColumn id="7" xr3:uid="{02332E60-FD3A-4176-9446-949AB274EEC0}" name="Invoices" dataDxfId="23" dataCellStyle="Comma"/>
    <tableColumn id="8" xr3:uid="{C75E9D3A-6351-49CE-B5AE-1582BCB5D038}" name="Collected (EGP)" dataDxfId="22" dataCellStyle="Comma"/>
    <tableColumn id="16" xr3:uid="{28AC69EE-1458-44E6-B5FC-23DD4280A41F}" name="Outstanding" dataDxfId="21" dataCellStyle="Comma">
      <calculatedColumnFormula>+Table5[[#This Row],[Invoices]]-Table5[[#This Row],[Collected (EGP)]]</calculatedColumnFormula>
    </tableColumn>
    <tableColumn id="17" xr3:uid="{C3D001EE-7D6F-4354-8A32-8F1B4B49FB8A}" name="% Collected" dataDxfId="20" dataCellStyle="Percent">
      <calculatedColumnFormula>IFERROR(Table5[[#This Row],[Collected (EGP)]]/Table5[[#This Row],[Invoices]],0)</calculatedColumnFormula>
    </tableColumn>
    <tableColumn id="18" xr3:uid="{BAE969CA-D9D7-4B06-AC42-C80C7067AE6C}" name="Risk Flag" dataDxfId="19" dataCellStyle="Comma">
      <calculatedColumnFormula>IF(OR(Q2&gt;500000,R2&lt;0.7),"High",IF(OR(Q2&gt;=100000,R2&lt;0.9),"Medium","Healthy"))</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0E26611-471E-4B6C-9FD4-2D8731FF1C4B}" name="Table1" displayName="Table1" ref="A1:F9" totalsRowShown="0" headerRowDxfId="18" dataDxfId="17" dataCellStyle="Comma 3">
  <autoFilter ref="A1:F9" xr:uid="{10E26611-471E-4B6C-9FD4-2D8731FF1C4B}"/>
  <tableColumns count="6">
    <tableColumn id="1" xr3:uid="{D8E8C472-0653-465E-9B44-89131C80593B}" name="Truck"/>
    <tableColumn id="2" xr3:uid="{BC3D2B38-27B9-42B3-B06D-C6FA978C82A2}" name="Due (EGP)" dataDxfId="16" dataCellStyle="Comma 3"/>
    <tableColumn id="3" xr3:uid="{228448D7-4C75-49C5-8857-CB94E34D1538}" name="Collected (EGP)" dataDxfId="15" dataCellStyle="Comma 3"/>
    <tableColumn id="4" xr3:uid="{1E031468-D60D-4C9D-8BDE-88A6AAD66CBE}" name="Outstanding" dataDxfId="14" dataCellStyle="Comma 3"/>
    <tableColumn id="5" xr3:uid="{279797B6-25A5-451F-AA80-8EBF2D80BE2A}" name="% Collected" dataDxfId="13" dataCellStyle="Percent 4"/>
    <tableColumn id="6" xr3:uid="{ACB58CBD-2A0F-44D7-98DF-37F8929DEC84}" name="Risk Flag">
      <calculatedColumnFormula>IF(OR(D2&gt;500000,E2&lt;0.7),"High",IF(OR(D2&gt;=100000,E2&lt;0.9),"Medium","Healthy"))</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8" Type="http://schemas.openxmlformats.org/officeDocument/2006/relationships/pivotTable" Target="../pivotTables/pivotTable9.xml"/><Relationship Id="rId13" Type="http://schemas.microsoft.com/office/2007/relationships/slicer" Target="../slicers/slicer2.xml"/><Relationship Id="rId3" Type="http://schemas.openxmlformats.org/officeDocument/2006/relationships/pivotTable" Target="../pivotTables/pivotTable4.xml"/><Relationship Id="rId7" Type="http://schemas.openxmlformats.org/officeDocument/2006/relationships/pivotTable" Target="../pivotTables/pivotTable8.xml"/><Relationship Id="rId12" Type="http://schemas.openxmlformats.org/officeDocument/2006/relationships/drawing" Target="../drawings/drawing4.xml"/><Relationship Id="rId2" Type="http://schemas.openxmlformats.org/officeDocument/2006/relationships/pivotTable" Target="../pivotTables/pivotTable3.xml"/><Relationship Id="rId1" Type="http://schemas.openxmlformats.org/officeDocument/2006/relationships/pivotTable" Target="../pivotTables/pivotTable2.xml"/><Relationship Id="rId6" Type="http://schemas.openxmlformats.org/officeDocument/2006/relationships/pivotTable" Target="../pivotTables/pivotTable7.xml"/><Relationship Id="rId11" Type="http://schemas.openxmlformats.org/officeDocument/2006/relationships/pivotTable" Target="../pivotTables/pivotTable12.xml"/><Relationship Id="rId5" Type="http://schemas.openxmlformats.org/officeDocument/2006/relationships/pivotTable" Target="../pivotTables/pivotTable6.xml"/><Relationship Id="rId10" Type="http://schemas.openxmlformats.org/officeDocument/2006/relationships/pivotTable" Target="../pivotTables/pivotTable11.xml"/><Relationship Id="rId4" Type="http://schemas.openxmlformats.org/officeDocument/2006/relationships/pivotTable" Target="../pivotTables/pivotTable5.xml"/><Relationship Id="rId9" Type="http://schemas.openxmlformats.org/officeDocument/2006/relationships/pivotTable" Target="../pivotTables/pivotTable10.xml"/></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8D521-5A88-4705-8CBC-5B396149550E}">
  <dimension ref="A1"/>
  <sheetViews>
    <sheetView showGridLines="0" tabSelected="1" zoomScale="82" zoomScaleNormal="82" workbookViewId="0">
      <selection activeCell="AG20" sqref="AG20"/>
    </sheetView>
  </sheetViews>
  <sheetFormatPr defaultColWidth="9.140625" defaultRowHeight="15" x14ac:dyDescent="0.25"/>
  <cols>
    <col min="1" max="16384" width="9.140625" style="31"/>
  </cols>
  <sheetData/>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D3082-BD87-4623-B23C-69EDA7E98C13}">
  <dimension ref="A3:D50"/>
  <sheetViews>
    <sheetView workbookViewId="0">
      <selection activeCell="A49" sqref="A49:E65"/>
    </sheetView>
  </sheetViews>
  <sheetFormatPr defaultRowHeight="15" x14ac:dyDescent="0.25"/>
  <cols>
    <col min="1" max="1" width="35.5703125" bestFit="1" customWidth="1"/>
    <col min="2" max="5" width="11.5703125" bestFit="1" customWidth="1"/>
    <col min="6" max="7" width="16.5703125" bestFit="1" customWidth="1"/>
    <col min="8" max="8" width="11.28515625" bestFit="1" customWidth="1"/>
    <col min="9" max="9" width="14.140625" bestFit="1" customWidth="1"/>
    <col min="10" max="10" width="12.42578125" bestFit="1" customWidth="1"/>
    <col min="11" max="11" width="9.140625" bestFit="1" customWidth="1"/>
    <col min="12" max="13" width="14.140625" bestFit="1" customWidth="1"/>
    <col min="14" max="14" width="9.140625" bestFit="1" customWidth="1"/>
    <col min="15" max="16" width="14.140625" bestFit="1" customWidth="1"/>
    <col min="17" max="17" width="11.28515625" bestFit="1" customWidth="1"/>
  </cols>
  <sheetData>
    <row r="3" spans="1:4" x14ac:dyDescent="0.25">
      <c r="A3" s="4" t="s">
        <v>3</v>
      </c>
      <c r="B3" t="s">
        <v>93</v>
      </c>
      <c r="C3" t="s">
        <v>94</v>
      </c>
      <c r="D3" t="s">
        <v>95</v>
      </c>
    </row>
    <row r="4" spans="1:4" x14ac:dyDescent="0.25">
      <c r="A4" s="5" t="s">
        <v>91</v>
      </c>
      <c r="B4" s="15">
        <v>2514466.77</v>
      </c>
      <c r="C4" s="15">
        <v>4466666.3100000005</v>
      </c>
      <c r="D4" s="15">
        <v>7189995.9399999995</v>
      </c>
    </row>
    <row r="5" spans="1:4" x14ac:dyDescent="0.25">
      <c r="A5" s="5" t="s">
        <v>92</v>
      </c>
      <c r="B5" s="15">
        <v>673817.71</v>
      </c>
      <c r="C5" s="15">
        <v>2574127.1999999997</v>
      </c>
      <c r="D5" s="15">
        <v>1174141.97</v>
      </c>
    </row>
    <row r="6" spans="1:4" x14ac:dyDescent="0.25">
      <c r="A6" s="5" t="s">
        <v>71</v>
      </c>
      <c r="B6" s="15">
        <v>1840649.06</v>
      </c>
      <c r="C6" s="15">
        <v>1892539.1100000008</v>
      </c>
      <c r="D6" s="15">
        <v>6015853.9699999997</v>
      </c>
    </row>
    <row r="7" spans="1:4" x14ac:dyDescent="0.25">
      <c r="A7" s="5" t="s">
        <v>4</v>
      </c>
      <c r="B7" s="15">
        <v>5028933.54</v>
      </c>
      <c r="C7" s="15">
        <v>8933332.620000001</v>
      </c>
      <c r="D7" s="15">
        <v>14379991.879999999</v>
      </c>
    </row>
    <row r="45" spans="1:3" x14ac:dyDescent="0.25">
      <c r="A45" s="70"/>
      <c r="B45" s="15"/>
      <c r="C45" s="15"/>
    </row>
    <row r="46" spans="1:3" x14ac:dyDescent="0.25">
      <c r="A46" s="70"/>
      <c r="B46" s="15"/>
      <c r="C46" s="15"/>
    </row>
    <row r="47" spans="1:3" x14ac:dyDescent="0.25">
      <c r="A47" s="70"/>
      <c r="B47" s="15"/>
      <c r="C47" s="15"/>
    </row>
    <row r="48" spans="1:3" x14ac:dyDescent="0.25">
      <c r="A48" s="70"/>
      <c r="B48" s="15"/>
      <c r="C48" s="15"/>
    </row>
    <row r="49" spans="1:3" x14ac:dyDescent="0.25">
      <c r="A49" s="70"/>
      <c r="B49" s="15"/>
      <c r="C49" s="15"/>
    </row>
    <row r="50" spans="1:3" x14ac:dyDescent="0.25">
      <c r="A50" s="70"/>
      <c r="B50" s="15"/>
      <c r="C50" s="15"/>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851DE-4189-4E6A-B385-B49E58C355F7}">
  <dimension ref="A1:G35"/>
  <sheetViews>
    <sheetView zoomScaleNormal="100" workbookViewId="0">
      <selection activeCell="F20" sqref="F20"/>
    </sheetView>
  </sheetViews>
  <sheetFormatPr defaultColWidth="8.7109375" defaultRowHeight="15" x14ac:dyDescent="0.25"/>
  <cols>
    <col min="1" max="1" width="35" style="48" customWidth="1"/>
    <col min="2" max="2" width="18" style="48" customWidth="1"/>
    <col min="3" max="3" width="17.5703125" style="48" customWidth="1"/>
    <col min="4" max="4" width="18" style="48" customWidth="1"/>
    <col min="5" max="5" width="18.85546875" style="48" customWidth="1"/>
    <col min="6" max="6" width="18" style="48" customWidth="1"/>
    <col min="7" max="7" width="18.85546875" style="48" customWidth="1"/>
    <col min="8" max="8" width="8.7109375" style="48"/>
    <col min="9" max="9" width="19.28515625" style="48" bestFit="1" customWidth="1"/>
    <col min="10" max="16384" width="8.7109375" style="48"/>
  </cols>
  <sheetData>
    <row r="1" spans="1:7" ht="22.5" x14ac:dyDescent="0.3">
      <c r="A1" s="72" t="s">
        <v>56</v>
      </c>
      <c r="B1" s="72"/>
      <c r="C1" s="72"/>
      <c r="D1" s="72"/>
      <c r="E1" s="72"/>
    </row>
    <row r="2" spans="1:7" x14ac:dyDescent="0.25">
      <c r="A2" s="73" t="s">
        <v>57</v>
      </c>
      <c r="B2" s="73"/>
      <c r="C2" s="73"/>
      <c r="D2" s="73"/>
      <c r="E2" s="73"/>
    </row>
    <row r="4" spans="1:7" ht="15.75" x14ac:dyDescent="0.25">
      <c r="A4" s="65" t="s">
        <v>58</v>
      </c>
      <c r="B4" s="66" t="s">
        <v>59</v>
      </c>
      <c r="C4" s="66" t="s">
        <v>60</v>
      </c>
      <c r="D4" s="66" t="s">
        <v>61</v>
      </c>
      <c r="E4" s="66" t="s">
        <v>89</v>
      </c>
      <c r="F4" s="66" t="s">
        <v>62</v>
      </c>
      <c r="G4" s="66" t="s">
        <v>90</v>
      </c>
    </row>
    <row r="5" spans="1:7" x14ac:dyDescent="0.25">
      <c r="A5" s="61" t="s">
        <v>63</v>
      </c>
      <c r="B5" s="61"/>
      <c r="C5" s="61"/>
      <c r="D5" s="61"/>
      <c r="E5" s="61"/>
      <c r="F5" s="61"/>
      <c r="G5" s="61"/>
    </row>
    <row r="6" spans="1:7" x14ac:dyDescent="0.25">
      <c r="A6" s="63" t="s">
        <v>64</v>
      </c>
      <c r="B6" s="50">
        <v>2216921.06</v>
      </c>
      <c r="C6" s="51">
        <f>+B6/B8</f>
        <v>0.88166647754108118</v>
      </c>
      <c r="D6" s="50">
        <v>3271121</v>
      </c>
      <c r="E6" s="51">
        <f>+D6/D8</f>
        <v>0.73234058086600151</v>
      </c>
      <c r="F6" s="50">
        <v>4221500</v>
      </c>
      <c r="G6" s="51">
        <f>+F6/F8</f>
        <v>0.58713524113617233</v>
      </c>
    </row>
    <row r="7" spans="1:7" x14ac:dyDescent="0.25">
      <c r="A7" s="63" t="s">
        <v>65</v>
      </c>
      <c r="B7" s="50">
        <v>297545.71000000002</v>
      </c>
      <c r="C7" s="51">
        <f>+B7/B8</f>
        <v>0.1183335224589188</v>
      </c>
      <c r="D7" s="50">
        <v>1195545.31</v>
      </c>
      <c r="E7" s="51">
        <f>+D7/D8</f>
        <v>0.26765941913399838</v>
      </c>
      <c r="F7" s="50">
        <v>2968495.94</v>
      </c>
      <c r="G7" s="51">
        <f>+F7/F8</f>
        <v>0.41286475886382767</v>
      </c>
    </row>
    <row r="8" spans="1:7" x14ac:dyDescent="0.25">
      <c r="A8" s="64" t="s">
        <v>66</v>
      </c>
      <c r="B8" s="52">
        <f>B6+B7</f>
        <v>2514466.77</v>
      </c>
      <c r="C8" s="53">
        <f>B8/B8</f>
        <v>1</v>
      </c>
      <c r="D8" s="52">
        <f>D6+D7</f>
        <v>4466666.3100000005</v>
      </c>
      <c r="E8" s="53">
        <f>D8/D8</f>
        <v>1</v>
      </c>
      <c r="F8" s="52">
        <f>F6+F7</f>
        <v>7189995.9399999995</v>
      </c>
      <c r="G8" s="53">
        <f>F8/F8</f>
        <v>1</v>
      </c>
    </row>
    <row r="9" spans="1:7" x14ac:dyDescent="0.25">
      <c r="A9" s="63"/>
      <c r="B9" s="49"/>
      <c r="C9" s="49"/>
      <c r="D9" s="49"/>
      <c r="E9" s="49"/>
      <c r="F9" s="49"/>
      <c r="G9" s="49"/>
    </row>
    <row r="10" spans="1:7" x14ac:dyDescent="0.25">
      <c r="A10" s="62" t="s">
        <v>67</v>
      </c>
      <c r="B10" s="62"/>
      <c r="C10" s="62"/>
      <c r="D10" s="62"/>
      <c r="E10" s="62"/>
      <c r="F10" s="62"/>
      <c r="G10" s="62"/>
    </row>
    <row r="11" spans="1:7" x14ac:dyDescent="0.25">
      <c r="A11" s="63" t="s">
        <v>68</v>
      </c>
      <c r="B11" s="50">
        <v>288281.71000000002</v>
      </c>
      <c r="C11" s="51">
        <f>B11/B8</f>
        <v>0.11464924231231738</v>
      </c>
      <c r="D11" s="50">
        <v>1034167.42</v>
      </c>
      <c r="E11" s="51">
        <f>D11/D8</f>
        <v>0.23153003789083137</v>
      </c>
      <c r="F11" s="50">
        <v>449720.3</v>
      </c>
      <c r="G11" s="51">
        <f>F11/F8</f>
        <v>6.2548060353981236E-2</v>
      </c>
    </row>
    <row r="12" spans="1:7" x14ac:dyDescent="0.25">
      <c r="A12" s="63" t="s">
        <v>69</v>
      </c>
      <c r="B12" s="50">
        <v>385536</v>
      </c>
      <c r="C12" s="51">
        <f>B12/B8</f>
        <v>0.1533271406088218</v>
      </c>
      <c r="D12" s="50">
        <v>505792.35999999987</v>
      </c>
      <c r="E12" s="51">
        <f>D12/D8</f>
        <v>0.11323710456445532</v>
      </c>
      <c r="F12" s="50">
        <v>724421.67</v>
      </c>
      <c r="G12" s="51">
        <f>F12/F8</f>
        <v>0.10075411391678757</v>
      </c>
    </row>
    <row r="13" spans="1:7" x14ac:dyDescent="0.25">
      <c r="A13" s="64" t="s">
        <v>70</v>
      </c>
      <c r="B13" s="52">
        <f>B11+B12</f>
        <v>673817.71</v>
      </c>
      <c r="C13" s="53">
        <f>B13/B8</f>
        <v>0.26797638292113918</v>
      </c>
      <c r="D13" s="52">
        <f>D11+D12</f>
        <v>1539959.7799999998</v>
      </c>
      <c r="E13" s="53">
        <f>D13/D8</f>
        <v>0.34476714245528667</v>
      </c>
      <c r="F13" s="52">
        <f>F11+F12</f>
        <v>1174141.97</v>
      </c>
      <c r="G13" s="53">
        <f>F13/F8</f>
        <v>0.16330217427076879</v>
      </c>
    </row>
    <row r="14" spans="1:7" x14ac:dyDescent="0.25">
      <c r="A14" s="63"/>
      <c r="B14" s="49"/>
      <c r="C14" s="49"/>
      <c r="D14" s="49"/>
      <c r="E14" s="49"/>
      <c r="F14" s="49"/>
      <c r="G14" s="49"/>
    </row>
    <row r="15" spans="1:7" x14ac:dyDescent="0.25">
      <c r="A15" s="67" t="s">
        <v>71</v>
      </c>
      <c r="B15" s="68">
        <f>B8-B13</f>
        <v>1840649.06</v>
      </c>
      <c r="C15" s="69">
        <f>B15/B8</f>
        <v>0.73202361707886088</v>
      </c>
      <c r="D15" s="68">
        <f>D8-D13</f>
        <v>2926706.5300000007</v>
      </c>
      <c r="E15" s="69">
        <f>D15/D8</f>
        <v>0.65523285754471339</v>
      </c>
      <c r="F15" s="68">
        <f>F8-F13</f>
        <v>6015853.9699999997</v>
      </c>
      <c r="G15" s="69">
        <f>F15/F8</f>
        <v>0.83669782572923124</v>
      </c>
    </row>
    <row r="16" spans="1:7" x14ac:dyDescent="0.25">
      <c r="A16" s="49"/>
      <c r="B16" s="49"/>
      <c r="C16" s="49"/>
      <c r="D16" s="49"/>
      <c r="E16" s="49"/>
      <c r="F16" s="49"/>
      <c r="G16" s="49"/>
    </row>
    <row r="17" spans="1:7" x14ac:dyDescent="0.25">
      <c r="A17" s="48" t="s">
        <v>72</v>
      </c>
      <c r="B17" s="54">
        <v>327450</v>
      </c>
      <c r="C17" s="55">
        <f>B17/B8</f>
        <v>0.13022641774661434</v>
      </c>
      <c r="D17" s="54">
        <v>327450</v>
      </c>
      <c r="E17" s="55">
        <f>D17/D8</f>
        <v>7.3309707346372141E-2</v>
      </c>
      <c r="F17" s="54">
        <v>327450</v>
      </c>
      <c r="G17" s="55">
        <f>F17/F8</f>
        <v>4.5542445744413039E-2</v>
      </c>
    </row>
    <row r="18" spans="1:7" ht="15.75" thickBot="1" x14ac:dyDescent="0.3">
      <c r="A18" s="49"/>
      <c r="B18" s="49"/>
      <c r="C18" s="49"/>
      <c r="D18" s="49"/>
      <c r="E18" s="49"/>
      <c r="F18" s="49"/>
      <c r="G18" s="49"/>
    </row>
    <row r="19" spans="1:7" ht="17.25" thickTop="1" thickBot="1" x14ac:dyDescent="0.3">
      <c r="A19" s="56" t="s">
        <v>73</v>
      </c>
      <c r="B19" s="57">
        <f>B15-B17</f>
        <v>1513199.06</v>
      </c>
      <c r="C19" s="58">
        <f>B19/B8</f>
        <v>0.60179719933224651</v>
      </c>
      <c r="D19" s="57">
        <f>D15-D17</f>
        <v>2599256.5300000007</v>
      </c>
      <c r="E19" s="58">
        <f>D19/D8</f>
        <v>0.58192315019834118</v>
      </c>
      <c r="F19" s="57">
        <f>F15-F17</f>
        <v>5688403.9699999997</v>
      </c>
      <c r="G19" s="58">
        <f>F19/F8</f>
        <v>0.79115537998481822</v>
      </c>
    </row>
    <row r="20" spans="1:7" ht="15.75" thickTop="1" x14ac:dyDescent="0.25"/>
    <row r="22" spans="1:7" ht="15.75" x14ac:dyDescent="0.25">
      <c r="A22" s="74" t="s">
        <v>74</v>
      </c>
      <c r="B22" s="74"/>
      <c r="C22" s="74"/>
      <c r="D22" s="74"/>
      <c r="E22" s="74"/>
    </row>
    <row r="23" spans="1:7" ht="15.75" x14ac:dyDescent="0.25">
      <c r="A23" s="59" t="s">
        <v>75</v>
      </c>
      <c r="B23" s="59" t="s">
        <v>76</v>
      </c>
      <c r="D23" s="60">
        <v>2024</v>
      </c>
      <c r="F23" s="60">
        <v>2025</v>
      </c>
    </row>
    <row r="24" spans="1:7" x14ac:dyDescent="0.25">
      <c r="A24" s="49" t="s">
        <v>71</v>
      </c>
      <c r="B24" s="51">
        <f>C15</f>
        <v>0.73202361707886088</v>
      </c>
      <c r="D24" s="51">
        <f>E15</f>
        <v>0.65523285754471339</v>
      </c>
      <c r="F24" s="51">
        <f>G15</f>
        <v>0.83669782572923124</v>
      </c>
    </row>
    <row r="25" spans="1:7" x14ac:dyDescent="0.25">
      <c r="A25" s="49" t="s">
        <v>77</v>
      </c>
      <c r="B25" s="51">
        <f>C19</f>
        <v>0.60179719933224651</v>
      </c>
      <c r="D25" s="51">
        <f>E19</f>
        <v>0.58192315019834118</v>
      </c>
      <c r="F25" s="51">
        <f>G19</f>
        <v>0.79115537998481822</v>
      </c>
    </row>
    <row r="26" spans="1:7" x14ac:dyDescent="0.25">
      <c r="A26" s="49" t="s">
        <v>78</v>
      </c>
      <c r="B26" s="51">
        <f>C13</f>
        <v>0.26797638292113918</v>
      </c>
      <c r="D26" s="51">
        <f>E13</f>
        <v>0.34476714245528667</v>
      </c>
      <c r="F26" s="51">
        <f>G13</f>
        <v>0.16330217427076879</v>
      </c>
    </row>
    <row r="27" spans="1:7" x14ac:dyDescent="0.25">
      <c r="A27" s="49" t="s">
        <v>79</v>
      </c>
      <c r="B27" s="49" t="s">
        <v>80</v>
      </c>
      <c r="D27" s="51">
        <f>(D8-B8)/B8</f>
        <v>0.776387090611661</v>
      </c>
      <c r="F27" s="51">
        <f>(F8-D8)/D8</f>
        <v>0.60970071211789234</v>
      </c>
    </row>
    <row r="28" spans="1:7" x14ac:dyDescent="0.25">
      <c r="A28" s="49" t="s">
        <v>81</v>
      </c>
      <c r="B28" s="49" t="s">
        <v>80</v>
      </c>
      <c r="D28" s="51">
        <f>(D15-B15)/B15</f>
        <v>0.59004048821778154</v>
      </c>
      <c r="F28" s="51">
        <f>(F15-D15)/D15</f>
        <v>1.0555029717994986</v>
      </c>
    </row>
    <row r="30" spans="1:7" ht="15.75" x14ac:dyDescent="0.25">
      <c r="A30" s="74" t="s">
        <v>82</v>
      </c>
      <c r="B30" s="74"/>
      <c r="C30" s="74"/>
      <c r="D30" s="74"/>
      <c r="E30" s="74"/>
    </row>
    <row r="31" spans="1:7" x14ac:dyDescent="0.25">
      <c r="A31" s="71" t="s">
        <v>83</v>
      </c>
      <c r="B31" s="71"/>
      <c r="C31" s="71"/>
      <c r="D31" s="71"/>
      <c r="E31" s="71"/>
    </row>
    <row r="32" spans="1:7" x14ac:dyDescent="0.25">
      <c r="A32" s="71" t="s">
        <v>84</v>
      </c>
      <c r="B32" s="71"/>
      <c r="C32" s="71"/>
      <c r="D32" s="71"/>
      <c r="E32" s="71"/>
    </row>
    <row r="33" spans="1:5" x14ac:dyDescent="0.25">
      <c r="A33" s="71" t="s">
        <v>85</v>
      </c>
      <c r="B33" s="71"/>
      <c r="C33" s="71"/>
      <c r="D33" s="71"/>
      <c r="E33" s="71"/>
    </row>
    <row r="34" spans="1:5" x14ac:dyDescent="0.25">
      <c r="A34" s="71" t="s">
        <v>86</v>
      </c>
      <c r="B34" s="71"/>
      <c r="C34" s="71"/>
      <c r="D34" s="71"/>
      <c r="E34" s="71"/>
    </row>
    <row r="35" spans="1:5" x14ac:dyDescent="0.25">
      <c r="A35" s="71" t="s">
        <v>87</v>
      </c>
      <c r="B35" s="71"/>
      <c r="C35" s="71"/>
      <c r="D35" s="71"/>
      <c r="E35" s="71"/>
    </row>
  </sheetData>
  <mergeCells count="9">
    <mergeCell ref="A1:E1"/>
    <mergeCell ref="A2:E2"/>
    <mergeCell ref="A22:E22"/>
    <mergeCell ref="A30:E30"/>
    <mergeCell ref="A31:E31"/>
    <mergeCell ref="A32:E32"/>
    <mergeCell ref="A33:E33"/>
    <mergeCell ref="A34:E34"/>
    <mergeCell ref="A35:E35"/>
  </mergeCells>
  <phoneticPr fontId="20" type="noConversion"/>
  <pageMargins left="0.75" right="0.75" top="1" bottom="1" header="0.511811023622047" footer="0.511811023622047"/>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79F85-CA40-4268-A2F5-A2E25B09A308}">
  <dimension ref="A1:H1"/>
  <sheetViews>
    <sheetView topLeftCell="A30" zoomScaleNormal="100" workbookViewId="0">
      <selection activeCell="A29" sqref="A29"/>
    </sheetView>
  </sheetViews>
  <sheetFormatPr defaultColWidth="8.7109375" defaultRowHeight="15" x14ac:dyDescent="0.25"/>
  <cols>
    <col min="1" max="16384" width="8.7109375" style="48"/>
  </cols>
  <sheetData>
    <row r="1" spans="1:8" ht="20.25" x14ac:dyDescent="0.3">
      <c r="A1" s="75" t="s">
        <v>88</v>
      </c>
      <c r="B1" s="75"/>
      <c r="C1" s="75"/>
      <c r="D1" s="75"/>
      <c r="E1" s="75"/>
      <c r="F1" s="75"/>
      <c r="G1" s="75"/>
      <c r="H1" s="75"/>
    </row>
  </sheetData>
  <mergeCells count="1">
    <mergeCell ref="A1:H1"/>
  </mergeCells>
  <pageMargins left="0.75" right="0.75" top="1" bottom="1" header="0.511811023622047" footer="0.511811023622047"/>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7DAD0-62FE-41B3-811D-D0A346B4B1A0}">
  <dimension ref="A1:L178"/>
  <sheetViews>
    <sheetView topLeftCell="A121" workbookViewId="0">
      <selection activeCell="D139" sqref="D139:D146"/>
    </sheetView>
  </sheetViews>
  <sheetFormatPr defaultRowHeight="15" x14ac:dyDescent="0.25"/>
  <cols>
    <col min="1" max="1" width="14.85546875" bestFit="1" customWidth="1"/>
    <col min="2" max="2" width="15.42578125" bestFit="1" customWidth="1"/>
    <col min="3" max="3" width="10.85546875" bestFit="1" customWidth="1"/>
    <col min="4" max="4" width="15" bestFit="1" customWidth="1"/>
    <col min="5" max="5" width="14.85546875" bestFit="1" customWidth="1"/>
    <col min="6" max="6" width="20.7109375" bestFit="1" customWidth="1"/>
    <col min="7" max="7" width="11.140625" bestFit="1" customWidth="1"/>
    <col min="8" max="8" width="38.7109375" bestFit="1" customWidth="1"/>
    <col min="9" max="9" width="11.140625" bestFit="1" customWidth="1"/>
    <col min="10" max="10" width="12" bestFit="1" customWidth="1"/>
    <col min="11" max="11" width="14.85546875" bestFit="1" customWidth="1"/>
    <col min="12" max="12" width="22.42578125" bestFit="1" customWidth="1"/>
    <col min="13" max="44" width="12" bestFit="1" customWidth="1"/>
    <col min="45" max="45" width="10" bestFit="1" customWidth="1"/>
    <col min="46" max="46" width="19.5703125" bestFit="1" customWidth="1"/>
    <col min="47" max="47" width="11" bestFit="1" customWidth="1"/>
    <col min="48" max="48" width="11.7109375" bestFit="1" customWidth="1"/>
    <col min="49" max="49" width="11" bestFit="1" customWidth="1"/>
    <col min="50" max="50" width="5.85546875" bestFit="1" customWidth="1"/>
    <col min="51" max="51" width="8.85546875" bestFit="1" customWidth="1"/>
    <col min="52" max="52" width="16.42578125" bestFit="1" customWidth="1"/>
    <col min="53" max="53" width="8.85546875" bestFit="1" customWidth="1"/>
    <col min="54" max="54" width="7" bestFit="1" customWidth="1"/>
    <col min="55" max="55" width="8.85546875" bestFit="1" customWidth="1"/>
    <col min="56" max="57" width="11" bestFit="1" customWidth="1"/>
    <col min="58" max="58" width="7" bestFit="1" customWidth="1"/>
    <col min="59" max="59" width="8.85546875" bestFit="1" customWidth="1"/>
    <col min="60" max="60" width="7" bestFit="1" customWidth="1"/>
    <col min="61" max="61" width="8.85546875" bestFit="1" customWidth="1"/>
    <col min="62" max="62" width="7" bestFit="1" customWidth="1"/>
    <col min="63" max="63" width="8.85546875" bestFit="1" customWidth="1"/>
    <col min="64" max="64" width="7" bestFit="1" customWidth="1"/>
    <col min="65" max="65" width="8.85546875" bestFit="1" customWidth="1"/>
    <col min="66" max="67" width="12" bestFit="1" customWidth="1"/>
    <col min="68" max="68" width="7.5703125" bestFit="1" customWidth="1"/>
    <col min="69" max="69" width="8.85546875" bestFit="1" customWidth="1"/>
    <col min="70" max="73" width="11" bestFit="1" customWidth="1"/>
    <col min="74" max="74" width="7" bestFit="1" customWidth="1"/>
    <col min="75" max="75" width="8.85546875" bestFit="1" customWidth="1"/>
    <col min="76" max="76" width="17.5703125" bestFit="1" customWidth="1"/>
    <col min="77" max="77" width="12" bestFit="1" customWidth="1"/>
    <col min="78" max="79" width="9" bestFit="1" customWidth="1"/>
    <col min="80" max="80" width="7" bestFit="1" customWidth="1"/>
    <col min="81" max="81" width="8.85546875" bestFit="1" customWidth="1"/>
    <col min="82" max="82" width="7" bestFit="1" customWidth="1"/>
    <col min="83" max="83" width="8.85546875" bestFit="1" customWidth="1"/>
    <col min="84" max="84" width="13.28515625" bestFit="1" customWidth="1"/>
    <col min="85" max="85" width="16.42578125" bestFit="1" customWidth="1"/>
    <col min="86" max="86" width="12" bestFit="1" customWidth="1"/>
  </cols>
  <sheetData>
    <row r="1" spans="1:12" x14ac:dyDescent="0.25">
      <c r="K1" s="4" t="s">
        <v>2</v>
      </c>
      <c r="L1" t="s">
        <v>5</v>
      </c>
    </row>
    <row r="2" spans="1:12" x14ac:dyDescent="0.25">
      <c r="A2" s="4" t="s">
        <v>2</v>
      </c>
      <c r="B2" t="s">
        <v>5</v>
      </c>
      <c r="K2" s="4" t="s">
        <v>7</v>
      </c>
      <c r="L2" t="s">
        <v>5</v>
      </c>
    </row>
    <row r="3" spans="1:12" x14ac:dyDescent="0.25">
      <c r="A3" s="4" t="s">
        <v>51</v>
      </c>
      <c r="B3" t="s">
        <v>5</v>
      </c>
    </row>
    <row r="4" spans="1:12" x14ac:dyDescent="0.25">
      <c r="K4" s="4" t="s">
        <v>3</v>
      </c>
      <c r="L4" t="s">
        <v>25</v>
      </c>
    </row>
    <row r="5" spans="1:12" x14ac:dyDescent="0.25">
      <c r="A5" s="4" t="s">
        <v>19</v>
      </c>
      <c r="K5" s="5" t="s">
        <v>50</v>
      </c>
      <c r="L5" s="76">
        <v>0</v>
      </c>
    </row>
    <row r="6" spans="1:12" x14ac:dyDescent="0.25">
      <c r="A6" s="4" t="s">
        <v>15</v>
      </c>
      <c r="B6" t="s">
        <v>1</v>
      </c>
      <c r="K6" s="5" t="s">
        <v>24</v>
      </c>
      <c r="L6" s="35">
        <v>55944.660087719298</v>
      </c>
    </row>
    <row r="7" spans="1:12" x14ac:dyDescent="0.25">
      <c r="A7" t="s">
        <v>50</v>
      </c>
      <c r="B7" s="35">
        <v>0</v>
      </c>
      <c r="K7" s="5" t="s">
        <v>13</v>
      </c>
      <c r="L7" s="35">
        <v>275517.09833333333</v>
      </c>
    </row>
    <row r="8" spans="1:12" x14ac:dyDescent="0.25">
      <c r="A8" t="s">
        <v>24</v>
      </c>
      <c r="B8" s="35">
        <v>447557.28070175438</v>
      </c>
      <c r="K8" s="5" t="s">
        <v>18</v>
      </c>
      <c r="L8" s="35">
        <v>449436.86666666664</v>
      </c>
    </row>
    <row r="9" spans="1:12" x14ac:dyDescent="0.25">
      <c r="A9" t="s">
        <v>13</v>
      </c>
      <c r="B9" s="35">
        <v>3306205.18</v>
      </c>
      <c r="K9" s="5" t="s">
        <v>17</v>
      </c>
      <c r="L9" s="35">
        <v>503852.69222222228</v>
      </c>
    </row>
    <row r="10" spans="1:12" x14ac:dyDescent="0.25">
      <c r="A10" t="s">
        <v>18</v>
      </c>
      <c r="B10" s="35">
        <v>4044931.8</v>
      </c>
      <c r="K10" s="5" t="s">
        <v>14</v>
      </c>
      <c r="L10" s="35">
        <v>656146.30583333329</v>
      </c>
    </row>
    <row r="11" spans="1:12" x14ac:dyDescent="0.25">
      <c r="A11" t="s">
        <v>17</v>
      </c>
      <c r="B11" s="35">
        <v>4534674.2300000004</v>
      </c>
      <c r="K11" s="5" t="s">
        <v>12</v>
      </c>
      <c r="L11" s="35">
        <v>728034.63083333336</v>
      </c>
    </row>
    <row r="12" spans="1:12" x14ac:dyDescent="0.25">
      <c r="A12" t="s">
        <v>14</v>
      </c>
      <c r="B12" s="35">
        <v>7873755.669999999</v>
      </c>
      <c r="K12" s="5" t="s">
        <v>16</v>
      </c>
      <c r="L12" s="35">
        <v>793150.59083333332</v>
      </c>
    </row>
    <row r="13" spans="1:12" x14ac:dyDescent="0.25">
      <c r="A13" t="s">
        <v>12</v>
      </c>
      <c r="B13" s="35">
        <v>8736415.5700000003</v>
      </c>
      <c r="K13" s="5" t="s">
        <v>6</v>
      </c>
      <c r="L13" s="35">
        <v>2275770.5833333335</v>
      </c>
    </row>
    <row r="14" spans="1:12" x14ac:dyDescent="0.25">
      <c r="A14" t="s">
        <v>16</v>
      </c>
      <c r="B14" s="35">
        <v>9517807.0899999999</v>
      </c>
      <c r="K14" s="5" t="s">
        <v>4</v>
      </c>
      <c r="L14" s="76">
        <v>755983.83701956039</v>
      </c>
    </row>
    <row r="15" spans="1:12" x14ac:dyDescent="0.25">
      <c r="A15" t="s">
        <v>6</v>
      </c>
      <c r="B15" s="35">
        <v>27309247</v>
      </c>
    </row>
    <row r="16" spans="1:12" x14ac:dyDescent="0.25">
      <c r="A16" t="s">
        <v>4</v>
      </c>
      <c r="B16" s="35">
        <v>65770593.820701756</v>
      </c>
    </row>
    <row r="22" spans="5:6" x14ac:dyDescent="0.25">
      <c r="E22" s="4" t="s">
        <v>2</v>
      </c>
      <c r="F22" t="s">
        <v>5</v>
      </c>
    </row>
    <row r="23" spans="5:6" x14ac:dyDescent="0.25">
      <c r="E23" s="4" t="s">
        <v>7</v>
      </c>
      <c r="F23" t="s">
        <v>5</v>
      </c>
    </row>
    <row r="25" spans="5:6" x14ac:dyDescent="0.25">
      <c r="E25" s="4" t="s">
        <v>3</v>
      </c>
      <c r="F25" t="s">
        <v>54</v>
      </c>
    </row>
    <row r="26" spans="5:6" x14ac:dyDescent="0.25">
      <c r="E26" s="5" t="s">
        <v>50</v>
      </c>
      <c r="F26" s="15"/>
    </row>
    <row r="27" spans="5:6" x14ac:dyDescent="0.25">
      <c r="E27" s="5" t="s">
        <v>24</v>
      </c>
      <c r="F27" s="15">
        <v>400000</v>
      </c>
    </row>
    <row r="28" spans="5:6" x14ac:dyDescent="0.25">
      <c r="E28" s="5" t="s">
        <v>17</v>
      </c>
      <c r="F28" s="15">
        <v>432028.87319999997</v>
      </c>
    </row>
    <row r="29" spans="5:6" x14ac:dyDescent="0.25">
      <c r="E29" s="5" t="s">
        <v>18</v>
      </c>
      <c r="F29" s="15">
        <v>499006.576</v>
      </c>
    </row>
    <row r="30" spans="5:6" x14ac:dyDescent="0.25">
      <c r="E30" s="5" t="s">
        <v>13</v>
      </c>
      <c r="F30" s="15">
        <v>555320.16800000006</v>
      </c>
    </row>
    <row r="31" spans="5:6" x14ac:dyDescent="0.25">
      <c r="E31" s="5" t="s">
        <v>16</v>
      </c>
      <c r="F31" s="15">
        <v>813299.12719999999</v>
      </c>
    </row>
    <row r="32" spans="5:6" x14ac:dyDescent="0.25">
      <c r="E32" s="5" t="s">
        <v>14</v>
      </c>
      <c r="F32" s="15">
        <v>954433.28039999993</v>
      </c>
    </row>
    <row r="33" spans="5:8" x14ac:dyDescent="0.25">
      <c r="E33" s="5" t="s">
        <v>12</v>
      </c>
      <c r="F33" s="15">
        <v>1063353.5984</v>
      </c>
    </row>
    <row r="34" spans="5:8" x14ac:dyDescent="0.25">
      <c r="E34" s="5" t="s">
        <v>6</v>
      </c>
      <c r="F34" s="15">
        <v>2184739.7599999998</v>
      </c>
    </row>
    <row r="35" spans="5:8" x14ac:dyDescent="0.25">
      <c r="E35" s="5" t="s">
        <v>4</v>
      </c>
      <c r="F35" s="15">
        <v>6902181.3832</v>
      </c>
    </row>
    <row r="41" spans="5:8" x14ac:dyDescent="0.25">
      <c r="F41" s="4" t="s">
        <v>2</v>
      </c>
      <c r="G41" t="s">
        <v>5</v>
      </c>
    </row>
    <row r="42" spans="5:8" x14ac:dyDescent="0.25">
      <c r="F42" s="4" t="s">
        <v>7</v>
      </c>
      <c r="G42" t="s">
        <v>5</v>
      </c>
    </row>
    <row r="44" spans="5:8" x14ac:dyDescent="0.25">
      <c r="F44" s="4" t="s">
        <v>3</v>
      </c>
      <c r="G44" t="s">
        <v>48</v>
      </c>
      <c r="H44" t="s">
        <v>21</v>
      </c>
    </row>
    <row r="45" spans="5:8" x14ac:dyDescent="0.25">
      <c r="F45" s="5" t="s">
        <v>14</v>
      </c>
      <c r="G45" s="6">
        <v>44000</v>
      </c>
      <c r="H45" s="3">
        <v>0.12</v>
      </c>
    </row>
    <row r="46" spans="5:8" x14ac:dyDescent="0.25">
      <c r="F46" s="5" t="s">
        <v>13</v>
      </c>
      <c r="G46" s="6">
        <v>46000</v>
      </c>
      <c r="H46" s="3">
        <v>0.12</v>
      </c>
    </row>
    <row r="47" spans="5:8" x14ac:dyDescent="0.25">
      <c r="F47" s="5" t="s">
        <v>12</v>
      </c>
      <c r="G47" s="6">
        <v>50000</v>
      </c>
      <c r="H47" s="3">
        <v>0.12</v>
      </c>
    </row>
    <row r="48" spans="5:8" x14ac:dyDescent="0.25">
      <c r="F48" s="5" t="s">
        <v>18</v>
      </c>
      <c r="G48" s="6">
        <v>50000</v>
      </c>
      <c r="H48" s="3">
        <v>0.12</v>
      </c>
    </row>
    <row r="49" spans="6:8" x14ac:dyDescent="0.25">
      <c r="F49" s="5" t="s">
        <v>17</v>
      </c>
      <c r="G49" s="6">
        <v>50000</v>
      </c>
      <c r="H49" s="3">
        <v>0.1</v>
      </c>
    </row>
    <row r="50" spans="6:8" x14ac:dyDescent="0.25">
      <c r="F50" s="5" t="s">
        <v>6</v>
      </c>
      <c r="G50" s="6">
        <v>50000</v>
      </c>
      <c r="H50" s="3">
        <v>0.08</v>
      </c>
    </row>
    <row r="51" spans="6:8" x14ac:dyDescent="0.25">
      <c r="F51" s="5" t="s">
        <v>24</v>
      </c>
      <c r="G51" s="6">
        <v>50000</v>
      </c>
      <c r="H51" s="3">
        <v>0.12</v>
      </c>
    </row>
    <row r="52" spans="6:8" x14ac:dyDescent="0.25">
      <c r="F52" s="5" t="s">
        <v>16</v>
      </c>
      <c r="G52" s="6">
        <v>50000</v>
      </c>
      <c r="H52" s="3">
        <v>0.1</v>
      </c>
    </row>
    <row r="53" spans="6:8" x14ac:dyDescent="0.25">
      <c r="F53" s="5" t="s">
        <v>50</v>
      </c>
      <c r="G53" s="6">
        <v>50000</v>
      </c>
      <c r="H53" s="3">
        <v>0.12</v>
      </c>
    </row>
    <row r="54" spans="6:8" x14ac:dyDescent="0.25">
      <c r="F54" s="5" t="s">
        <v>4</v>
      </c>
      <c r="G54" s="6">
        <v>50000</v>
      </c>
      <c r="H54" s="3">
        <v>0.12</v>
      </c>
    </row>
    <row r="60" spans="6:8" x14ac:dyDescent="0.25">
      <c r="G60" s="4" t="s">
        <v>2</v>
      </c>
      <c r="H60" t="s">
        <v>5</v>
      </c>
    </row>
    <row r="61" spans="6:8" x14ac:dyDescent="0.25">
      <c r="G61" s="4" t="s">
        <v>7</v>
      </c>
      <c r="H61" t="s">
        <v>5</v>
      </c>
    </row>
    <row r="62" spans="6:8" x14ac:dyDescent="0.25">
      <c r="G62" s="5"/>
      <c r="H62" s="15"/>
    </row>
    <row r="63" spans="6:8" x14ac:dyDescent="0.25">
      <c r="G63" s="4" t="s">
        <v>3</v>
      </c>
      <c r="H63" t="s">
        <v>55</v>
      </c>
    </row>
    <row r="64" spans="6:8" x14ac:dyDescent="0.25">
      <c r="G64" s="5" t="s">
        <v>50</v>
      </c>
      <c r="H64" s="35"/>
    </row>
    <row r="65" spans="7:8" x14ac:dyDescent="0.25">
      <c r="G65" s="5" t="s">
        <v>13</v>
      </c>
      <c r="H65" s="35">
        <v>46276.68066666666</v>
      </c>
    </row>
    <row r="66" spans="7:8" x14ac:dyDescent="0.25">
      <c r="G66" s="5" t="s">
        <v>17</v>
      </c>
      <c r="H66" s="35">
        <v>48003.208133333334</v>
      </c>
    </row>
    <row r="67" spans="7:8" x14ac:dyDescent="0.25">
      <c r="G67" s="5" t="s">
        <v>24</v>
      </c>
      <c r="H67" s="35">
        <v>50000</v>
      </c>
    </row>
    <row r="68" spans="7:8" x14ac:dyDescent="0.25">
      <c r="G68" s="5" t="s">
        <v>18</v>
      </c>
      <c r="H68" s="35">
        <v>55445.175111111123</v>
      </c>
    </row>
    <row r="69" spans="7:8" x14ac:dyDescent="0.25">
      <c r="G69" s="5" t="s">
        <v>16</v>
      </c>
      <c r="H69" s="35">
        <v>67774.927266666666</v>
      </c>
    </row>
    <row r="70" spans="7:8" x14ac:dyDescent="0.25">
      <c r="G70" s="5" t="s">
        <v>14</v>
      </c>
      <c r="H70" s="35">
        <v>79536.106699999989</v>
      </c>
    </row>
    <row r="71" spans="7:8" x14ac:dyDescent="0.25">
      <c r="G71" s="5" t="s">
        <v>12</v>
      </c>
      <c r="H71" s="35">
        <v>88612.799866666668</v>
      </c>
    </row>
    <row r="72" spans="7:8" x14ac:dyDescent="0.25">
      <c r="G72" s="5" t="s">
        <v>6</v>
      </c>
      <c r="H72" s="35">
        <v>182061.6466666667</v>
      </c>
    </row>
    <row r="73" spans="7:8" x14ac:dyDescent="0.25">
      <c r="G73" s="5" t="s">
        <v>4</v>
      </c>
      <c r="H73" s="35">
        <v>80257.923060465138</v>
      </c>
    </row>
    <row r="74" spans="7:8" x14ac:dyDescent="0.25">
      <c r="H74" s="15"/>
    </row>
    <row r="75" spans="7:8" x14ac:dyDescent="0.25">
      <c r="H75" s="15"/>
    </row>
    <row r="76" spans="7:8" x14ac:dyDescent="0.25">
      <c r="H76" s="15"/>
    </row>
    <row r="77" spans="7:8" x14ac:dyDescent="0.25">
      <c r="H77" s="15"/>
    </row>
    <row r="78" spans="7:8" x14ac:dyDescent="0.25">
      <c r="H78" s="15"/>
    </row>
    <row r="79" spans="7:8" x14ac:dyDescent="0.25">
      <c r="H79" s="15"/>
    </row>
    <row r="80" spans="7:8" x14ac:dyDescent="0.25">
      <c r="H80" s="15"/>
    </row>
    <row r="81" spans="7:8" x14ac:dyDescent="0.25">
      <c r="H81" s="15"/>
    </row>
    <row r="86" spans="7:8" x14ac:dyDescent="0.25">
      <c r="G86" s="4" t="s">
        <v>2</v>
      </c>
      <c r="H86" t="s">
        <v>5</v>
      </c>
    </row>
    <row r="87" spans="7:8" x14ac:dyDescent="0.25">
      <c r="G87" s="4" t="s">
        <v>7</v>
      </c>
      <c r="H87" t="s">
        <v>5</v>
      </c>
    </row>
    <row r="89" spans="7:8" x14ac:dyDescent="0.25">
      <c r="G89" s="4" t="s">
        <v>3</v>
      </c>
      <c r="H89" t="s">
        <v>22</v>
      </c>
    </row>
    <row r="90" spans="7:8" x14ac:dyDescent="0.25">
      <c r="G90" s="5" t="s">
        <v>50</v>
      </c>
      <c r="H90" s="15">
        <v>0</v>
      </c>
    </row>
    <row r="91" spans="7:8" x14ac:dyDescent="0.25">
      <c r="G91" s="5" t="s">
        <v>24</v>
      </c>
      <c r="H91" s="15">
        <v>0</v>
      </c>
    </row>
    <row r="92" spans="7:8" x14ac:dyDescent="0.25">
      <c r="G92" s="5" t="s">
        <v>13</v>
      </c>
      <c r="H92" s="15">
        <v>276.6806666666659</v>
      </c>
    </row>
    <row r="93" spans="7:8" x14ac:dyDescent="0.25">
      <c r="G93" s="5" t="s">
        <v>17</v>
      </c>
      <c r="H93" s="15">
        <v>2447.6525777777788</v>
      </c>
    </row>
    <row r="94" spans="7:8" x14ac:dyDescent="0.25">
      <c r="G94" s="5" t="s">
        <v>18</v>
      </c>
      <c r="H94" s="15">
        <v>5445.1751111111089</v>
      </c>
    </row>
    <row r="95" spans="7:8" x14ac:dyDescent="0.25">
      <c r="G95" s="5" t="s">
        <v>16</v>
      </c>
      <c r="H95" s="15">
        <v>22358.260599999998</v>
      </c>
    </row>
    <row r="96" spans="7:8" x14ac:dyDescent="0.25">
      <c r="G96" s="5" t="s">
        <v>14</v>
      </c>
      <c r="H96" s="15">
        <v>35536.106699999997</v>
      </c>
    </row>
    <row r="97" spans="7:8" x14ac:dyDescent="0.25">
      <c r="G97" s="5" t="s">
        <v>12</v>
      </c>
      <c r="H97" s="15">
        <v>38612.799866666661</v>
      </c>
    </row>
    <row r="98" spans="7:8" x14ac:dyDescent="0.25">
      <c r="G98" s="5" t="s">
        <v>6</v>
      </c>
      <c r="H98" s="15">
        <v>132061.6466666667</v>
      </c>
    </row>
    <row r="99" spans="7:8" x14ac:dyDescent="0.25">
      <c r="G99" s="5" t="s">
        <v>4</v>
      </c>
      <c r="H99" s="15">
        <v>32381.395209195409</v>
      </c>
    </row>
    <row r="103" spans="7:8" x14ac:dyDescent="0.25">
      <c r="G103" s="4" t="s">
        <v>51</v>
      </c>
      <c r="H103" t="s">
        <v>5</v>
      </c>
    </row>
    <row r="105" spans="7:8" x14ac:dyDescent="0.25">
      <c r="G105" s="4" t="s">
        <v>3</v>
      </c>
      <c r="H105" t="s">
        <v>49</v>
      </c>
    </row>
    <row r="106" spans="7:8" x14ac:dyDescent="0.25">
      <c r="G106" s="5" t="s">
        <v>16</v>
      </c>
      <c r="H106" s="32">
        <v>47118</v>
      </c>
    </row>
    <row r="107" spans="7:8" x14ac:dyDescent="0.25">
      <c r="G107" s="5" t="s">
        <v>12</v>
      </c>
      <c r="H107" s="32">
        <v>47057</v>
      </c>
    </row>
    <row r="108" spans="7:8" x14ac:dyDescent="0.25">
      <c r="G108" s="5" t="s">
        <v>6</v>
      </c>
      <c r="H108" s="32">
        <v>47027</v>
      </c>
    </row>
    <row r="109" spans="7:8" x14ac:dyDescent="0.25">
      <c r="G109" s="5" t="s">
        <v>24</v>
      </c>
      <c r="H109" s="32">
        <v>46898</v>
      </c>
    </row>
    <row r="110" spans="7:8" x14ac:dyDescent="0.25">
      <c r="G110" s="5" t="s">
        <v>14</v>
      </c>
      <c r="H110" s="32">
        <v>46874</v>
      </c>
    </row>
    <row r="111" spans="7:8" x14ac:dyDescent="0.25">
      <c r="G111" s="5" t="s">
        <v>18</v>
      </c>
      <c r="H111" s="32">
        <v>46843</v>
      </c>
    </row>
    <row r="112" spans="7:8" x14ac:dyDescent="0.25">
      <c r="G112" s="5" t="s">
        <v>50</v>
      </c>
      <c r="H112" s="32">
        <v>46387</v>
      </c>
    </row>
    <row r="113" spans="7:8" x14ac:dyDescent="0.25">
      <c r="G113" s="5" t="s">
        <v>17</v>
      </c>
      <c r="H113" s="32">
        <v>46326</v>
      </c>
    </row>
    <row r="114" spans="7:8" x14ac:dyDescent="0.25">
      <c r="G114" s="5" t="s">
        <v>13</v>
      </c>
      <c r="H114" s="32">
        <v>46006</v>
      </c>
    </row>
    <row r="115" spans="7:8" x14ac:dyDescent="0.25">
      <c r="G115" s="5" t="s">
        <v>4</v>
      </c>
      <c r="H115" s="32">
        <v>47118</v>
      </c>
    </row>
    <row r="118" spans="7:8" x14ac:dyDescent="0.25">
      <c r="G118" s="4" t="s">
        <v>2</v>
      </c>
      <c r="H118" t="s">
        <v>5</v>
      </c>
    </row>
    <row r="119" spans="7:8" x14ac:dyDescent="0.25">
      <c r="G119" s="4" t="s">
        <v>7</v>
      </c>
      <c r="H119" t="s">
        <v>5</v>
      </c>
    </row>
    <row r="121" spans="7:8" x14ac:dyDescent="0.25">
      <c r="G121" s="4" t="s">
        <v>3</v>
      </c>
      <c r="H121" t="s">
        <v>27</v>
      </c>
    </row>
    <row r="122" spans="7:8" x14ac:dyDescent="0.25">
      <c r="G122" s="5" t="s">
        <v>24</v>
      </c>
      <c r="H122" s="3">
        <v>0.96161436475108186</v>
      </c>
    </row>
    <row r="123" spans="7:8" x14ac:dyDescent="0.25">
      <c r="G123" s="5" t="s">
        <v>13</v>
      </c>
      <c r="H123" s="3">
        <v>0.19787691144988753</v>
      </c>
    </row>
    <row r="124" spans="7:8" x14ac:dyDescent="0.25">
      <c r="G124" s="5" t="s">
        <v>17</v>
      </c>
      <c r="H124" s="3">
        <v>0.18352963418449555</v>
      </c>
    </row>
    <row r="125" spans="7:8" x14ac:dyDescent="0.25">
      <c r="G125" s="5" t="s">
        <v>12</v>
      </c>
      <c r="H125" s="3">
        <v>0.12427907655498431</v>
      </c>
    </row>
    <row r="126" spans="7:8" x14ac:dyDescent="0.25">
      <c r="G126" s="5" t="s">
        <v>18</v>
      </c>
      <c r="H126" s="3">
        <v>0.12420358717866728</v>
      </c>
    </row>
    <row r="127" spans="7:8" x14ac:dyDescent="0.25">
      <c r="G127" s="5" t="s">
        <v>14</v>
      </c>
      <c r="H127" s="3">
        <v>0.12243327550991662</v>
      </c>
    </row>
    <row r="128" spans="7:8" x14ac:dyDescent="0.25">
      <c r="G128" s="5" t="s">
        <v>16</v>
      </c>
      <c r="H128" s="3">
        <v>8.7912818721697039E-2</v>
      </c>
    </row>
    <row r="129" spans="5:8" x14ac:dyDescent="0.25">
      <c r="G129" s="5" t="s">
        <v>6</v>
      </c>
      <c r="H129" s="3">
        <v>7.9999999999999988E-2</v>
      </c>
    </row>
    <row r="130" spans="5:8" x14ac:dyDescent="0.25">
      <c r="G130" s="5" t="s">
        <v>50</v>
      </c>
      <c r="H130" s="76">
        <v>0</v>
      </c>
    </row>
    <row r="131" spans="5:8" x14ac:dyDescent="0.25">
      <c r="G131" s="5" t="s">
        <v>4</v>
      </c>
      <c r="H131" s="76">
        <v>0.20474182640362001</v>
      </c>
    </row>
    <row r="138" spans="5:8" x14ac:dyDescent="0.25">
      <c r="E138" s="4" t="s">
        <v>3</v>
      </c>
      <c r="F138" t="s">
        <v>42</v>
      </c>
      <c r="G138" t="s">
        <v>43</v>
      </c>
    </row>
    <row r="139" spans="5:8" x14ac:dyDescent="0.25">
      <c r="E139" s="5" t="s">
        <v>6</v>
      </c>
      <c r="F139" s="76">
        <v>600000</v>
      </c>
      <c r="G139" s="15">
        <v>1584739.7600000002</v>
      </c>
      <c r="H139" s="37">
        <f>SUM(F139:G139)</f>
        <v>2184739.7600000002</v>
      </c>
    </row>
    <row r="140" spans="5:8" x14ac:dyDescent="0.25">
      <c r="E140" s="5" t="s">
        <v>14</v>
      </c>
      <c r="F140" s="76">
        <v>528000</v>
      </c>
      <c r="G140" s="15">
        <v>426433.28039999993</v>
      </c>
      <c r="H140" s="37">
        <f t="shared" ref="H140:H148" si="0">SUM(F140:G140)</f>
        <v>954433.28039999993</v>
      </c>
    </row>
    <row r="141" spans="5:8" x14ac:dyDescent="0.25">
      <c r="E141" s="5" t="s">
        <v>24</v>
      </c>
      <c r="F141" s="76">
        <v>400000</v>
      </c>
      <c r="G141" s="15">
        <v>0</v>
      </c>
      <c r="H141" s="37">
        <f t="shared" si="0"/>
        <v>400000</v>
      </c>
    </row>
    <row r="142" spans="5:8" x14ac:dyDescent="0.25">
      <c r="E142" s="5" t="s">
        <v>18</v>
      </c>
      <c r="F142" s="76">
        <v>450000</v>
      </c>
      <c r="G142" s="15">
        <v>49006.575999999979</v>
      </c>
      <c r="H142" s="37">
        <f t="shared" si="0"/>
        <v>499006.576</v>
      </c>
    </row>
    <row r="143" spans="5:8" x14ac:dyDescent="0.25">
      <c r="E143" s="5" t="s">
        <v>16</v>
      </c>
      <c r="F143" s="76">
        <v>545000</v>
      </c>
      <c r="G143" s="15">
        <v>268299.12719999999</v>
      </c>
      <c r="H143" s="37">
        <f t="shared" si="0"/>
        <v>813299.12719999999</v>
      </c>
    </row>
    <row r="144" spans="5:8" x14ac:dyDescent="0.25">
      <c r="E144" s="5" t="s">
        <v>13</v>
      </c>
      <c r="F144" s="76">
        <v>552000</v>
      </c>
      <c r="G144" s="15">
        <v>3320.1679999999906</v>
      </c>
      <c r="H144" s="37">
        <f t="shared" si="0"/>
        <v>555320.16799999995</v>
      </c>
    </row>
    <row r="145" spans="1:8" x14ac:dyDescent="0.25">
      <c r="E145" s="5" t="s">
        <v>12</v>
      </c>
      <c r="F145" s="76">
        <v>600000</v>
      </c>
      <c r="G145" s="15">
        <v>463353.5983999999</v>
      </c>
      <c r="H145" s="37">
        <f t="shared" si="0"/>
        <v>1063353.5984</v>
      </c>
    </row>
    <row r="146" spans="1:8" x14ac:dyDescent="0.25">
      <c r="E146" s="5" t="s">
        <v>17</v>
      </c>
      <c r="F146" s="76">
        <v>410000</v>
      </c>
      <c r="G146" s="15">
        <v>22028.873200000009</v>
      </c>
      <c r="H146" s="37">
        <f t="shared" si="0"/>
        <v>432028.87320000003</v>
      </c>
    </row>
    <row r="147" spans="1:8" x14ac:dyDescent="0.25">
      <c r="E147" s="5" t="s">
        <v>96</v>
      </c>
      <c r="F147" s="76"/>
      <c r="G147" s="15">
        <v>0</v>
      </c>
      <c r="H147" s="37">
        <f t="shared" si="0"/>
        <v>0</v>
      </c>
    </row>
    <row r="148" spans="1:8" x14ac:dyDescent="0.25">
      <c r="E148" s="5" t="s">
        <v>50</v>
      </c>
      <c r="F148" s="76">
        <v>50000</v>
      </c>
      <c r="G148" s="15">
        <v>0</v>
      </c>
      <c r="H148" s="37">
        <f t="shared" si="0"/>
        <v>50000</v>
      </c>
    </row>
    <row r="149" spans="1:8" x14ac:dyDescent="0.25">
      <c r="A149" s="4" t="s">
        <v>2</v>
      </c>
      <c r="B149" t="s">
        <v>5</v>
      </c>
      <c r="E149" s="5" t="s">
        <v>4</v>
      </c>
      <c r="F149" s="76">
        <v>4135000</v>
      </c>
      <c r="G149" s="15">
        <v>2817181.3832</v>
      </c>
    </row>
    <row r="151" spans="1:8" x14ac:dyDescent="0.25">
      <c r="A151" s="4" t="s">
        <v>3</v>
      </c>
      <c r="B151" t="s">
        <v>44</v>
      </c>
    </row>
    <row r="152" spans="1:8" x14ac:dyDescent="0.25">
      <c r="A152" s="5" t="s">
        <v>6</v>
      </c>
      <c r="B152" s="35">
        <v>1593253.6399999997</v>
      </c>
    </row>
    <row r="153" spans="1:8" x14ac:dyDescent="0.25">
      <c r="A153" s="5" t="s">
        <v>14</v>
      </c>
      <c r="B153" s="35">
        <v>357155.02</v>
      </c>
    </row>
    <row r="154" spans="1:8" x14ac:dyDescent="0.25">
      <c r="A154" s="5" t="s">
        <v>12</v>
      </c>
      <c r="B154" s="35">
        <v>225739.41000000003</v>
      </c>
    </row>
    <row r="155" spans="1:8" x14ac:dyDescent="0.25">
      <c r="A155" s="5" t="s">
        <v>16</v>
      </c>
      <c r="B155" s="35">
        <v>192390.65000000002</v>
      </c>
    </row>
    <row r="156" spans="1:8" x14ac:dyDescent="0.25">
      <c r="A156" s="5" t="s">
        <v>18</v>
      </c>
      <c r="B156" s="35">
        <v>31743.219999999972</v>
      </c>
    </row>
    <row r="157" spans="1:8" x14ac:dyDescent="0.25">
      <c r="A157" s="5" t="s">
        <v>17</v>
      </c>
      <c r="B157" s="35">
        <v>13275.660000000033</v>
      </c>
    </row>
    <row r="158" spans="1:8" x14ac:dyDescent="0.25">
      <c r="A158" s="5" t="s">
        <v>13</v>
      </c>
      <c r="B158" s="35">
        <v>3784.9899999999907</v>
      </c>
    </row>
    <row r="159" spans="1:8" x14ac:dyDescent="0.25">
      <c r="A159" s="5" t="s">
        <v>50</v>
      </c>
      <c r="B159" s="35">
        <v>0</v>
      </c>
    </row>
    <row r="160" spans="1:8" x14ac:dyDescent="0.25">
      <c r="A160" s="5" t="s">
        <v>24</v>
      </c>
      <c r="B160" s="35">
        <v>0</v>
      </c>
    </row>
    <row r="161" spans="1:3" x14ac:dyDescent="0.25">
      <c r="A161" s="5" t="s">
        <v>4</v>
      </c>
      <c r="B161" s="35">
        <v>2417342.59</v>
      </c>
    </row>
    <row r="166" spans="1:3" x14ac:dyDescent="0.25">
      <c r="A166" s="4" t="s">
        <v>2</v>
      </c>
      <c r="B166" t="s">
        <v>5</v>
      </c>
    </row>
    <row r="168" spans="1:3" x14ac:dyDescent="0.25">
      <c r="A168" s="4" t="s">
        <v>3</v>
      </c>
      <c r="B168" t="s">
        <v>47</v>
      </c>
      <c r="C168" t="s">
        <v>46</v>
      </c>
    </row>
    <row r="169" spans="1:3" x14ac:dyDescent="0.25">
      <c r="A169" s="5" t="s">
        <v>6</v>
      </c>
      <c r="B169" s="35">
        <v>1283528</v>
      </c>
      <c r="C169" s="35">
        <v>2876781.6399999997</v>
      </c>
    </row>
    <row r="170" spans="1:3" x14ac:dyDescent="0.25">
      <c r="A170" s="5" t="s">
        <v>12</v>
      </c>
      <c r="B170" s="35">
        <v>977193.93</v>
      </c>
      <c r="C170" s="35">
        <v>1202933.3400000001</v>
      </c>
    </row>
    <row r="171" spans="1:3" x14ac:dyDescent="0.25">
      <c r="A171" s="5" t="s">
        <v>14</v>
      </c>
      <c r="B171" s="35">
        <v>825214</v>
      </c>
      <c r="C171" s="35">
        <v>1182369.02</v>
      </c>
    </row>
    <row r="172" spans="1:3" x14ac:dyDescent="0.25">
      <c r="A172" s="5" t="s">
        <v>16</v>
      </c>
      <c r="B172" s="35">
        <v>669950</v>
      </c>
      <c r="C172" s="35">
        <v>862340.65</v>
      </c>
    </row>
    <row r="173" spans="1:3" x14ac:dyDescent="0.25">
      <c r="A173" s="5" t="s">
        <v>18</v>
      </c>
      <c r="B173" s="35">
        <v>619121</v>
      </c>
      <c r="C173" s="35">
        <v>650864.22</v>
      </c>
    </row>
    <row r="174" spans="1:3" x14ac:dyDescent="0.25">
      <c r="A174" s="5" t="s">
        <v>13</v>
      </c>
      <c r="B174" s="35">
        <v>644877.42999999993</v>
      </c>
      <c r="C174" s="35">
        <v>648662.41999999993</v>
      </c>
    </row>
    <row r="175" spans="1:3" x14ac:dyDescent="0.25">
      <c r="A175" s="5" t="s">
        <v>17</v>
      </c>
      <c r="B175" s="35">
        <v>609950</v>
      </c>
      <c r="C175" s="35">
        <v>623225.66</v>
      </c>
    </row>
    <row r="176" spans="1:3" x14ac:dyDescent="0.25">
      <c r="A176" s="5" t="s">
        <v>24</v>
      </c>
      <c r="B176" s="35">
        <v>506000</v>
      </c>
      <c r="C176" s="35">
        <v>506000</v>
      </c>
    </row>
    <row r="177" spans="1:7" x14ac:dyDescent="0.25">
      <c r="A177" s="5" t="s">
        <v>50</v>
      </c>
      <c r="B177" s="35">
        <v>100000</v>
      </c>
      <c r="C177" s="35">
        <v>100000</v>
      </c>
      <c r="D177" s="1">
        <f>+GETPIVOTDATA(" Collected (EGP)",$A$168)/GETPIVOTDATA("Dues (EGP)",$A$168)</f>
        <v>0.7206410311533038</v>
      </c>
      <c r="E177" s="37">
        <f>+GETPIVOTDATA("Dues (EGP)",$A$168)</f>
        <v>8653176.9499999993</v>
      </c>
      <c r="F177" s="37">
        <f>+GETPIVOTDATA(" Collected (EGP)",$A$168)</f>
        <v>6235834.3599999994</v>
      </c>
      <c r="G177" s="37">
        <f>+GETPIVOTDATA("Outstanding",$A$151)</f>
        <v>2417342.59</v>
      </c>
    </row>
    <row r="178" spans="1:7" x14ac:dyDescent="0.25">
      <c r="A178" s="5" t="s">
        <v>4</v>
      </c>
      <c r="B178" s="35">
        <v>6235834.3599999994</v>
      </c>
      <c r="C178" s="35">
        <v>8653176.9499999993</v>
      </c>
    </row>
  </sheetData>
  <pageMargins left="0.7" right="0.7" top="0.75" bottom="0.75" header="0.3" footer="0.3"/>
  <drawing r:id="rId12"/>
  <extLst>
    <ext xmlns:x14="http://schemas.microsoft.com/office/spreadsheetml/2009/9/main" uri="{A8765BA9-456A-4dab-B4F3-ACF838C121DE}">
      <x14:slicerList>
        <x14:slicer r:id="rId13"/>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2EF07-E008-4944-A76B-BCA32383DB11}">
  <dimension ref="A1:S290"/>
  <sheetViews>
    <sheetView workbookViewId="0">
      <pane ySplit="1" topLeftCell="A2" activePane="bottomLeft" state="frozen"/>
      <selection pane="bottomLeft" activeCell="G2" sqref="G2:G13"/>
    </sheetView>
  </sheetViews>
  <sheetFormatPr defaultRowHeight="15" x14ac:dyDescent="0.25"/>
  <cols>
    <col min="1" max="1" width="20.140625" customWidth="1"/>
    <col min="2" max="5" width="9.28515625" customWidth="1"/>
    <col min="6" max="7" width="25.5703125" customWidth="1"/>
    <col min="8" max="8" width="25.5703125" style="1" customWidth="1"/>
    <col min="9" max="9" width="25.5703125" style="15" customWidth="1"/>
    <col min="10" max="10" width="25.5703125" customWidth="1"/>
    <col min="11" max="12" width="18" customWidth="1"/>
    <col min="14" max="14" width="9.140625" style="1"/>
    <col min="15" max="17" width="11.140625" style="1" bestFit="1" customWidth="1"/>
    <col min="18" max="18" width="9.140625" style="47"/>
    <col min="19" max="19" width="9.140625" style="1"/>
  </cols>
  <sheetData>
    <row r="1" spans="1:19" ht="36" x14ac:dyDescent="0.25">
      <c r="A1" s="10" t="s">
        <v>15</v>
      </c>
      <c r="B1" s="10" t="s">
        <v>2</v>
      </c>
      <c r="C1" s="10" t="s">
        <v>7</v>
      </c>
      <c r="D1" s="10" t="s">
        <v>23</v>
      </c>
      <c r="E1" s="10" t="s">
        <v>51</v>
      </c>
      <c r="F1" s="7" t="s">
        <v>8</v>
      </c>
      <c r="G1" s="7" t="s">
        <v>9</v>
      </c>
      <c r="H1" s="24" t="s">
        <v>10</v>
      </c>
      <c r="I1" s="7" t="s">
        <v>11</v>
      </c>
      <c r="J1" s="7" t="s">
        <v>0</v>
      </c>
      <c r="K1" s="7" t="s">
        <v>52</v>
      </c>
      <c r="L1" s="29" t="s">
        <v>53</v>
      </c>
      <c r="M1" s="28" t="s">
        <v>20</v>
      </c>
      <c r="N1" s="33" t="s">
        <v>26</v>
      </c>
      <c r="O1" s="41" t="s">
        <v>45</v>
      </c>
      <c r="P1" s="41" t="s">
        <v>31</v>
      </c>
      <c r="Q1" s="41" t="s">
        <v>32</v>
      </c>
      <c r="R1" s="45" t="s">
        <v>28</v>
      </c>
      <c r="S1" s="42" t="s">
        <v>33</v>
      </c>
    </row>
    <row r="2" spans="1:19" x14ac:dyDescent="0.25">
      <c r="A2" s="20" t="s">
        <v>6</v>
      </c>
      <c r="B2" s="21">
        <v>45688</v>
      </c>
      <c r="C2" s="43">
        <f>YEAR(Table5[[#This Row],[Date]])</f>
        <v>2025</v>
      </c>
      <c r="D2" s="21">
        <v>47027</v>
      </c>
      <c r="E2" s="43">
        <f>YEAR(Table5[[#This Row],[Contract Expiry date]])</f>
        <v>2028</v>
      </c>
      <c r="F2" s="22">
        <v>2002668</v>
      </c>
      <c r="G2" s="22">
        <v>50000</v>
      </c>
      <c r="H2" s="23">
        <v>0.08</v>
      </c>
      <c r="I2" s="22">
        <f>+Table5[[#This Row],[actual  sales ]]*Table5[[#This Row],[RS %]]</f>
        <v>160213.44</v>
      </c>
      <c r="J2" s="22">
        <f>IF(Table5[[#This Row],[RS]]&gt;Table5[[#This Row],[Minimum rent]],Table5[[#This Row],[RS]]-Table5[[#This Row],[Minimum rent]],0)</f>
        <v>110213.44</v>
      </c>
      <c r="K2" s="22">
        <f>+Table5[[#This Row],[TOR]]+Table5[[#This Row],[Minimum rent]]</f>
        <v>160213.44</v>
      </c>
      <c r="L2" s="2">
        <f>AVERAGEIF(A:A,Table5[[#This Row],[Truck Name ]],K:K)</f>
        <v>182061.64666666664</v>
      </c>
      <c r="M2" s="27">
        <f>AVERAGEIF(A:A,Table5[[#This Row],[Truck Name ]],G:G)</f>
        <v>50000</v>
      </c>
      <c r="N2" s="34">
        <f>IFERROR(Table5[[#This Row],[Revenue (Rent+TOR)]]/Table5[[#This Row],[actual  sales ]],0)</f>
        <v>0.08</v>
      </c>
      <c r="O2" s="27"/>
      <c r="P2" s="27"/>
      <c r="Q2" s="27">
        <f>+Table5[[#This Row],[Invoices]]-Table5[[#This Row],[Collected (EGP)]]</f>
        <v>0</v>
      </c>
      <c r="R2" s="46">
        <f>IFERROR(Table5[[#This Row],[Collected (EGP)]]/Table5[[#This Row],[Invoices]],0)</f>
        <v>0</v>
      </c>
      <c r="S2" s="27" t="str">
        <f t="shared" ref="S2:S65" si="0">IF(OR(Q2&gt;500000,R2&lt;0.7),"High",IF(OR(Q2&gt;=100000,R2&lt;0.9),"Medium","Healthy"))</f>
        <v>High</v>
      </c>
    </row>
    <row r="3" spans="1:19" x14ac:dyDescent="0.25">
      <c r="A3" s="20" t="s">
        <v>6</v>
      </c>
      <c r="B3" s="21">
        <v>45716</v>
      </c>
      <c r="C3" s="43">
        <f>YEAR(Table5[[#This Row],[Date]])</f>
        <v>2025</v>
      </c>
      <c r="D3" s="21">
        <v>47027</v>
      </c>
      <c r="E3" s="43">
        <f>YEAR(Table5[[#This Row],[Contract Expiry date]])</f>
        <v>2028</v>
      </c>
      <c r="F3" s="22">
        <v>1748308</v>
      </c>
      <c r="G3" s="22">
        <v>50000</v>
      </c>
      <c r="H3" s="23">
        <v>0.08</v>
      </c>
      <c r="I3" s="22">
        <f>+Table5[[#This Row],[actual  sales ]]*Table5[[#This Row],[RS %]]</f>
        <v>139864.64000000001</v>
      </c>
      <c r="J3" s="22">
        <f>IF(Table5[[#This Row],[RS]]&gt;Table5[[#This Row],[Minimum rent]],Table5[[#This Row],[RS]]-Table5[[#This Row],[Minimum rent]],0)</f>
        <v>89864.640000000014</v>
      </c>
      <c r="K3" s="22">
        <f>+Table5[[#This Row],[TOR]]+Table5[[#This Row],[Minimum rent]]</f>
        <v>139864.64000000001</v>
      </c>
      <c r="L3" s="2">
        <f>AVERAGEIF(A:A,Table5[[#This Row],[Truck Name ]],K:K)</f>
        <v>182061.64666666664</v>
      </c>
      <c r="M3" s="27">
        <f>AVERAGEIF(A:A,Table5[[#This Row],[Truck Name ]],G:G)</f>
        <v>50000</v>
      </c>
      <c r="N3" s="34">
        <f>IFERROR(Table5[[#This Row],[Revenue (Rent+TOR)]]/Table5[[#This Row],[actual  sales ]],0)</f>
        <v>0.08</v>
      </c>
      <c r="O3" s="27"/>
      <c r="P3" s="27"/>
      <c r="Q3" s="27">
        <f>+Table5[[#This Row],[Invoices]]-Table5[[#This Row],[Collected (EGP)]]</f>
        <v>0</v>
      </c>
      <c r="R3" s="46">
        <f>IFERROR(Table5[[#This Row],[Collected (EGP)]]/Table5[[#This Row],[Invoices]],0)</f>
        <v>0</v>
      </c>
      <c r="S3" s="27" t="str">
        <f t="shared" si="0"/>
        <v>High</v>
      </c>
    </row>
    <row r="4" spans="1:19" x14ac:dyDescent="0.25">
      <c r="A4" s="20" t="s">
        <v>6</v>
      </c>
      <c r="B4" s="21">
        <v>45747</v>
      </c>
      <c r="C4" s="43">
        <f>YEAR(Table5[[#This Row],[Date]])</f>
        <v>2025</v>
      </c>
      <c r="D4" s="21">
        <v>47027</v>
      </c>
      <c r="E4" s="43">
        <f>YEAR(Table5[[#This Row],[Contract Expiry date]])</f>
        <v>2028</v>
      </c>
      <c r="F4" s="22">
        <v>1590421</v>
      </c>
      <c r="G4" s="22">
        <v>50000</v>
      </c>
      <c r="H4" s="23">
        <v>0.08</v>
      </c>
      <c r="I4" s="22">
        <f>+Table5[[#This Row],[actual  sales ]]*Table5[[#This Row],[RS %]]</f>
        <v>127233.68000000001</v>
      </c>
      <c r="J4" s="22">
        <f>IF(Table5[[#This Row],[RS]]&gt;Table5[[#This Row],[Minimum rent]],Table5[[#This Row],[RS]]-Table5[[#This Row],[Minimum rent]],0)</f>
        <v>77233.680000000008</v>
      </c>
      <c r="K4" s="22">
        <f>+Table5[[#This Row],[TOR]]+Table5[[#This Row],[Minimum rent]]</f>
        <v>127233.68000000001</v>
      </c>
      <c r="L4" s="2">
        <f>AVERAGEIF(A:A,Table5[[#This Row],[Truck Name ]],K:K)</f>
        <v>182061.64666666664</v>
      </c>
      <c r="M4" s="27">
        <f>AVERAGEIF(A:A,Table5[[#This Row],[Truck Name ]],G:G)</f>
        <v>50000</v>
      </c>
      <c r="N4" s="34">
        <f>IFERROR(Table5[[#This Row],[Revenue (Rent+TOR)]]/Table5[[#This Row],[actual  sales ]],0)</f>
        <v>0.08</v>
      </c>
      <c r="O4" s="27"/>
      <c r="P4" s="27"/>
      <c r="Q4" s="27">
        <f>+Table5[[#This Row],[Invoices]]-Table5[[#This Row],[Collected (EGP)]]</f>
        <v>0</v>
      </c>
      <c r="R4" s="46">
        <f>IFERROR(Table5[[#This Row],[Collected (EGP)]]/Table5[[#This Row],[Invoices]],0)</f>
        <v>0</v>
      </c>
      <c r="S4" s="27" t="str">
        <f t="shared" si="0"/>
        <v>High</v>
      </c>
    </row>
    <row r="5" spans="1:19" x14ac:dyDescent="0.25">
      <c r="A5" s="20" t="s">
        <v>6</v>
      </c>
      <c r="B5" s="21">
        <v>45777</v>
      </c>
      <c r="C5" s="43">
        <f>YEAR(Table5[[#This Row],[Date]])</f>
        <v>2025</v>
      </c>
      <c r="D5" s="21">
        <v>47027</v>
      </c>
      <c r="E5" s="43">
        <f>YEAR(Table5[[#This Row],[Contract Expiry date]])</f>
        <v>2028</v>
      </c>
      <c r="F5" s="22">
        <v>2100160</v>
      </c>
      <c r="G5" s="22">
        <v>50000</v>
      </c>
      <c r="H5" s="23">
        <v>0.08</v>
      </c>
      <c r="I5" s="22">
        <f>+Table5[[#This Row],[actual  sales ]]*Table5[[#This Row],[RS %]]</f>
        <v>168012.80000000002</v>
      </c>
      <c r="J5" s="22">
        <f>IF(Table5[[#This Row],[RS]]&gt;Table5[[#This Row],[Minimum rent]],Table5[[#This Row],[RS]]-Table5[[#This Row],[Minimum rent]],0)</f>
        <v>118012.80000000002</v>
      </c>
      <c r="K5" s="22">
        <f>+Table5[[#This Row],[TOR]]+Table5[[#This Row],[Minimum rent]]</f>
        <v>168012.80000000002</v>
      </c>
      <c r="L5" s="2">
        <f>AVERAGEIF(A:A,Table5[[#This Row],[Truck Name ]],K:K)</f>
        <v>182061.64666666664</v>
      </c>
      <c r="M5" s="27">
        <f>AVERAGEIF(A:A,Table5[[#This Row],[Truck Name ]],G:G)</f>
        <v>50000</v>
      </c>
      <c r="N5" s="34">
        <f>IFERROR(Table5[[#This Row],[Revenue (Rent+TOR)]]/Table5[[#This Row],[actual  sales ]],0)</f>
        <v>0.08</v>
      </c>
      <c r="O5" s="27"/>
      <c r="P5" s="27"/>
      <c r="Q5" s="27">
        <f>+Table5[[#This Row],[Invoices]]-Table5[[#This Row],[Collected (EGP)]]</f>
        <v>0</v>
      </c>
      <c r="R5" s="46">
        <f>IFERROR(Table5[[#This Row],[Collected (EGP)]]/Table5[[#This Row],[Invoices]],0)</f>
        <v>0</v>
      </c>
      <c r="S5" s="27" t="str">
        <f t="shared" si="0"/>
        <v>High</v>
      </c>
    </row>
    <row r="6" spans="1:19" x14ac:dyDescent="0.25">
      <c r="A6" s="20" t="s">
        <v>6</v>
      </c>
      <c r="B6" s="21">
        <v>45808</v>
      </c>
      <c r="C6" s="43">
        <f>YEAR(Table5[[#This Row],[Date]])</f>
        <v>2025</v>
      </c>
      <c r="D6" s="21">
        <v>47027</v>
      </c>
      <c r="E6" s="43">
        <f>YEAR(Table5[[#This Row],[Contract Expiry date]])</f>
        <v>2028</v>
      </c>
      <c r="F6" s="22">
        <v>2204165</v>
      </c>
      <c r="G6" s="22">
        <v>50000</v>
      </c>
      <c r="H6" s="23">
        <v>0.08</v>
      </c>
      <c r="I6" s="22">
        <f>+Table5[[#This Row],[actual  sales ]]*Table5[[#This Row],[RS %]]</f>
        <v>176333.2</v>
      </c>
      <c r="J6" s="22">
        <f>IF(Table5[[#This Row],[RS]]&gt;Table5[[#This Row],[Minimum rent]],Table5[[#This Row],[RS]]-Table5[[#This Row],[Minimum rent]],0)</f>
        <v>126333.20000000001</v>
      </c>
      <c r="K6" s="22">
        <f>+Table5[[#This Row],[TOR]]+Table5[[#This Row],[Minimum rent]]</f>
        <v>176333.2</v>
      </c>
      <c r="L6" s="2">
        <f>AVERAGEIF(A:A,Table5[[#This Row],[Truck Name ]],K:K)</f>
        <v>182061.64666666664</v>
      </c>
      <c r="M6" s="27">
        <f>AVERAGEIF(A:A,Table5[[#This Row],[Truck Name ]],G:G)</f>
        <v>50000</v>
      </c>
      <c r="N6" s="34">
        <f>IFERROR(Table5[[#This Row],[Revenue (Rent+TOR)]]/Table5[[#This Row],[actual  sales ]],0)</f>
        <v>0.08</v>
      </c>
      <c r="O6" s="27"/>
      <c r="P6" s="27"/>
      <c r="Q6" s="27">
        <f>+Table5[[#This Row],[Invoices]]-Table5[[#This Row],[Collected (EGP)]]</f>
        <v>0</v>
      </c>
      <c r="R6" s="46">
        <f>IFERROR(Table5[[#This Row],[Collected (EGP)]]/Table5[[#This Row],[Invoices]],0)</f>
        <v>0</v>
      </c>
      <c r="S6" s="27" t="str">
        <f t="shared" si="0"/>
        <v>High</v>
      </c>
    </row>
    <row r="7" spans="1:19" x14ac:dyDescent="0.25">
      <c r="A7" s="20" t="s">
        <v>6</v>
      </c>
      <c r="B7" s="21">
        <v>45838</v>
      </c>
      <c r="C7" s="43">
        <f>YEAR(Table5[[#This Row],[Date]])</f>
        <v>2025</v>
      </c>
      <c r="D7" s="21">
        <v>47027</v>
      </c>
      <c r="E7" s="43">
        <f>YEAR(Table5[[#This Row],[Contract Expiry date]])</f>
        <v>2028</v>
      </c>
      <c r="F7" s="22">
        <v>2277073</v>
      </c>
      <c r="G7" s="22">
        <v>50000</v>
      </c>
      <c r="H7" s="23">
        <v>0.08</v>
      </c>
      <c r="I7" s="22">
        <f>+Table5[[#This Row],[actual  sales ]]*Table5[[#This Row],[RS %]]</f>
        <v>182165.84</v>
      </c>
      <c r="J7" s="22">
        <f>IF(Table5[[#This Row],[RS]]&gt;Table5[[#This Row],[Minimum rent]],Table5[[#This Row],[RS]]-Table5[[#This Row],[Minimum rent]],0)</f>
        <v>132165.84</v>
      </c>
      <c r="K7" s="22">
        <f>+Table5[[#This Row],[TOR]]+Table5[[#This Row],[Minimum rent]]</f>
        <v>182165.84</v>
      </c>
      <c r="L7" s="2">
        <f>AVERAGEIF(A:A,Table5[[#This Row],[Truck Name ]],K:K)</f>
        <v>182061.64666666664</v>
      </c>
      <c r="M7" s="27">
        <f>AVERAGEIF(A:A,Table5[[#This Row],[Truck Name ]],G:G)</f>
        <v>50000</v>
      </c>
      <c r="N7" s="34">
        <f>IFERROR(Table5[[#This Row],[Revenue (Rent+TOR)]]/Table5[[#This Row],[actual  sales ]],0)</f>
        <v>0.08</v>
      </c>
      <c r="O7" s="27"/>
      <c r="P7" s="27"/>
      <c r="Q7" s="27">
        <f>+Table5[[#This Row],[Invoices]]-Table5[[#This Row],[Collected (EGP)]]</f>
        <v>0</v>
      </c>
      <c r="R7" s="46">
        <f>IFERROR(Table5[[#This Row],[Collected (EGP)]]/Table5[[#This Row],[Invoices]],0)</f>
        <v>0</v>
      </c>
      <c r="S7" s="27" t="str">
        <f t="shared" si="0"/>
        <v>High</v>
      </c>
    </row>
    <row r="8" spans="1:19" x14ac:dyDescent="0.25">
      <c r="A8" s="20" t="s">
        <v>6</v>
      </c>
      <c r="B8" s="21">
        <v>45869</v>
      </c>
      <c r="C8" s="43">
        <f>YEAR(Table5[[#This Row],[Date]])</f>
        <v>2025</v>
      </c>
      <c r="D8" s="21">
        <v>47027</v>
      </c>
      <c r="E8" s="43">
        <f>YEAR(Table5[[#This Row],[Contract Expiry date]])</f>
        <v>2028</v>
      </c>
      <c r="F8" s="22">
        <v>2226129</v>
      </c>
      <c r="G8" s="22">
        <v>50000</v>
      </c>
      <c r="H8" s="23">
        <v>0.08</v>
      </c>
      <c r="I8" s="22">
        <f>+Table5[[#This Row],[actual  sales ]]*Table5[[#This Row],[RS %]]</f>
        <v>178090.32</v>
      </c>
      <c r="J8" s="22">
        <f>IF(Table5[[#This Row],[RS]]&gt;Table5[[#This Row],[Minimum rent]],Table5[[#This Row],[RS]]-Table5[[#This Row],[Minimum rent]],0)</f>
        <v>128090.32</v>
      </c>
      <c r="K8" s="22">
        <f>+Table5[[#This Row],[TOR]]+Table5[[#This Row],[Minimum rent]]</f>
        <v>178090.32</v>
      </c>
      <c r="L8" s="2">
        <f>AVERAGEIF(A:A,Table5[[#This Row],[Truck Name ]],K:K)</f>
        <v>182061.64666666664</v>
      </c>
      <c r="M8" s="27">
        <f>AVERAGEIF(A:A,Table5[[#This Row],[Truck Name ]],G:G)</f>
        <v>50000</v>
      </c>
      <c r="N8" s="34">
        <f>IFERROR(Table5[[#This Row],[Revenue (Rent+TOR)]]/Table5[[#This Row],[actual  sales ]],0)</f>
        <v>0.08</v>
      </c>
      <c r="O8" s="27"/>
      <c r="P8" s="27"/>
      <c r="Q8" s="27">
        <f>+Table5[[#This Row],[Invoices]]-Table5[[#This Row],[Collected (EGP)]]</f>
        <v>0</v>
      </c>
      <c r="R8" s="46">
        <f>IFERROR(Table5[[#This Row],[Collected (EGP)]]/Table5[[#This Row],[Invoices]],0)</f>
        <v>0</v>
      </c>
      <c r="S8" s="27" t="str">
        <f t="shared" si="0"/>
        <v>High</v>
      </c>
    </row>
    <row r="9" spans="1:19" x14ac:dyDescent="0.25">
      <c r="A9" s="20" t="s">
        <v>6</v>
      </c>
      <c r="B9" s="21">
        <v>45900</v>
      </c>
      <c r="C9" s="43">
        <f>YEAR(Table5[[#This Row],[Date]])</f>
        <v>2025</v>
      </c>
      <c r="D9" s="21">
        <v>47027</v>
      </c>
      <c r="E9" s="43">
        <f>YEAR(Table5[[#This Row],[Contract Expiry date]])</f>
        <v>2028</v>
      </c>
      <c r="F9" s="22">
        <v>2732240</v>
      </c>
      <c r="G9" s="22">
        <v>50000</v>
      </c>
      <c r="H9" s="23">
        <v>0.08</v>
      </c>
      <c r="I9" s="22">
        <f>+Table5[[#This Row],[actual  sales ]]*Table5[[#This Row],[RS %]]</f>
        <v>218579.20000000001</v>
      </c>
      <c r="J9" s="22">
        <f>IF(Table5[[#This Row],[RS]]&gt;Table5[[#This Row],[Minimum rent]],Table5[[#This Row],[RS]]-Table5[[#This Row],[Minimum rent]],0)</f>
        <v>168579.20000000001</v>
      </c>
      <c r="K9" s="22">
        <f>+Table5[[#This Row],[TOR]]+Table5[[#This Row],[Minimum rent]]</f>
        <v>218579.20000000001</v>
      </c>
      <c r="L9" s="2">
        <f>AVERAGEIF(A:A,Table5[[#This Row],[Truck Name ]],K:K)</f>
        <v>182061.64666666664</v>
      </c>
      <c r="M9" s="27">
        <f>AVERAGEIF(A:A,Table5[[#This Row],[Truck Name ]],G:G)</f>
        <v>50000</v>
      </c>
      <c r="N9" s="34">
        <f>IFERROR(Table5[[#This Row],[Revenue (Rent+TOR)]]/Table5[[#This Row],[actual  sales ]],0)</f>
        <v>0.08</v>
      </c>
      <c r="O9" s="27"/>
      <c r="P9" s="27"/>
      <c r="Q9" s="27">
        <f>+Table5[[#This Row],[Invoices]]-Table5[[#This Row],[Collected (EGP)]]</f>
        <v>0</v>
      </c>
      <c r="R9" s="46">
        <f>IFERROR(Table5[[#This Row],[Collected (EGP)]]/Table5[[#This Row],[Invoices]],0)</f>
        <v>0</v>
      </c>
      <c r="S9" s="27" t="str">
        <f t="shared" si="0"/>
        <v>High</v>
      </c>
    </row>
    <row r="10" spans="1:19" x14ac:dyDescent="0.25">
      <c r="A10" s="20" t="s">
        <v>6</v>
      </c>
      <c r="B10" s="21">
        <v>45930</v>
      </c>
      <c r="C10" s="43">
        <f>YEAR(Table5[[#This Row],[Date]])</f>
        <v>2025</v>
      </c>
      <c r="D10" s="21">
        <v>47027</v>
      </c>
      <c r="E10" s="43">
        <f>YEAR(Table5[[#This Row],[Contract Expiry date]])</f>
        <v>2028</v>
      </c>
      <c r="F10" s="22">
        <v>2700362</v>
      </c>
      <c r="G10" s="22">
        <v>50000</v>
      </c>
      <c r="H10" s="23">
        <v>0.08</v>
      </c>
      <c r="I10" s="22">
        <f>+Table5[[#This Row],[actual  sales ]]*Table5[[#This Row],[RS %]]</f>
        <v>216028.96</v>
      </c>
      <c r="J10" s="22">
        <f>IF(Table5[[#This Row],[RS]]&gt;Table5[[#This Row],[Minimum rent]],Table5[[#This Row],[RS]]-Table5[[#This Row],[Minimum rent]],0)</f>
        <v>166028.96</v>
      </c>
      <c r="K10" s="22">
        <f>+Table5[[#This Row],[TOR]]+Table5[[#This Row],[Minimum rent]]</f>
        <v>216028.96</v>
      </c>
      <c r="L10" s="2">
        <f>AVERAGEIF(A:A,Table5[[#This Row],[Truck Name ]],K:K)</f>
        <v>182061.64666666664</v>
      </c>
      <c r="M10" s="27">
        <f>AVERAGEIF(A:A,Table5[[#This Row],[Truck Name ]],G:G)</f>
        <v>50000</v>
      </c>
      <c r="N10" s="34">
        <f>IFERROR(Table5[[#This Row],[Revenue (Rent+TOR)]]/Table5[[#This Row],[actual  sales ]],0)</f>
        <v>0.08</v>
      </c>
      <c r="O10" s="27"/>
      <c r="P10" s="27"/>
      <c r="Q10" s="27">
        <f>+Table5[[#This Row],[Invoices]]-Table5[[#This Row],[Collected (EGP)]]</f>
        <v>0</v>
      </c>
      <c r="R10" s="46">
        <f>IFERROR(Table5[[#This Row],[Collected (EGP)]]/Table5[[#This Row],[Invoices]],0)</f>
        <v>0</v>
      </c>
      <c r="S10" s="27" t="str">
        <f t="shared" si="0"/>
        <v>High</v>
      </c>
    </row>
    <row r="11" spans="1:19" x14ac:dyDescent="0.25">
      <c r="A11" s="20" t="s">
        <v>6</v>
      </c>
      <c r="B11" s="21">
        <v>45961</v>
      </c>
      <c r="C11" s="43">
        <f>YEAR(Table5[[#This Row],[Date]])</f>
        <v>2025</v>
      </c>
      <c r="D11" s="21">
        <v>47027</v>
      </c>
      <c r="E11" s="43">
        <f>YEAR(Table5[[#This Row],[Contract Expiry date]])</f>
        <v>2028</v>
      </c>
      <c r="F11" s="22">
        <v>2649445</v>
      </c>
      <c r="G11" s="22">
        <v>50000</v>
      </c>
      <c r="H11" s="23">
        <v>0.08</v>
      </c>
      <c r="I11" s="22">
        <f>+Table5[[#This Row],[actual  sales ]]*Table5[[#This Row],[RS %]]</f>
        <v>211955.6</v>
      </c>
      <c r="J11" s="22">
        <f>IF(Table5[[#This Row],[RS]]&gt;Table5[[#This Row],[Minimum rent]],Table5[[#This Row],[RS]]-Table5[[#This Row],[Minimum rent]],0)</f>
        <v>161955.6</v>
      </c>
      <c r="K11" s="22">
        <f>+Table5[[#This Row],[TOR]]+Table5[[#This Row],[Minimum rent]]</f>
        <v>211955.6</v>
      </c>
      <c r="L11" s="2">
        <f>AVERAGEIF(A:A,Table5[[#This Row],[Truck Name ]],K:K)</f>
        <v>182061.64666666664</v>
      </c>
      <c r="M11" s="27">
        <f>AVERAGEIF(A:A,Table5[[#This Row],[Truck Name ]],G:G)</f>
        <v>50000</v>
      </c>
      <c r="N11" s="34">
        <f>IFERROR(Table5[[#This Row],[Revenue (Rent+TOR)]]/Table5[[#This Row],[actual  sales ]],0)</f>
        <v>0.08</v>
      </c>
      <c r="O11" s="27"/>
      <c r="P11" s="27"/>
      <c r="Q11" s="27">
        <f>+Table5[[#This Row],[Invoices]]-Table5[[#This Row],[Collected (EGP)]]</f>
        <v>0</v>
      </c>
      <c r="R11" s="46">
        <f>IFERROR(Table5[[#This Row],[Collected (EGP)]]/Table5[[#This Row],[Invoices]],0)</f>
        <v>0</v>
      </c>
      <c r="S11" s="27" t="str">
        <f t="shared" si="0"/>
        <v>High</v>
      </c>
    </row>
    <row r="12" spans="1:19" x14ac:dyDescent="0.25">
      <c r="A12" s="20" t="s">
        <v>6</v>
      </c>
      <c r="B12" s="21">
        <v>45991</v>
      </c>
      <c r="C12" s="43">
        <f>YEAR(Table5[[#This Row],[Date]])</f>
        <v>2025</v>
      </c>
      <c r="D12" s="21">
        <v>47027</v>
      </c>
      <c r="E12" s="43">
        <f>YEAR(Table5[[#This Row],[Contract Expiry date]])</f>
        <v>2028</v>
      </c>
      <c r="F12" s="22">
        <v>2462033</v>
      </c>
      <c r="G12" s="22">
        <v>50000</v>
      </c>
      <c r="H12" s="23">
        <v>0.08</v>
      </c>
      <c r="I12" s="22">
        <f>+Table5[[#This Row],[actual  sales ]]*Table5[[#This Row],[RS %]]</f>
        <v>196962.64</v>
      </c>
      <c r="J12" s="22">
        <f>IF(Table5[[#This Row],[RS]]&gt;Table5[[#This Row],[Minimum rent]],Table5[[#This Row],[RS]]-Table5[[#This Row],[Minimum rent]],0)</f>
        <v>146962.64000000001</v>
      </c>
      <c r="K12" s="22">
        <f>+Table5[[#This Row],[TOR]]+Table5[[#This Row],[Minimum rent]]</f>
        <v>196962.64</v>
      </c>
      <c r="L12" s="2">
        <f>AVERAGEIF(A:A,Table5[[#This Row],[Truck Name ]],K:K)</f>
        <v>182061.64666666664</v>
      </c>
      <c r="M12" s="27">
        <f>AVERAGEIF(A:A,Table5[[#This Row],[Truck Name ]],G:G)</f>
        <v>50000</v>
      </c>
      <c r="N12" s="34">
        <f>IFERROR(Table5[[#This Row],[Revenue (Rent+TOR)]]/Table5[[#This Row],[actual  sales ]],0)</f>
        <v>0.08</v>
      </c>
      <c r="O12" s="27"/>
      <c r="P12" s="27"/>
      <c r="Q12" s="27">
        <f>+Table5[[#This Row],[Invoices]]-Table5[[#This Row],[Collected (EGP)]]</f>
        <v>0</v>
      </c>
      <c r="R12" s="46">
        <f>IFERROR(Table5[[#This Row],[Collected (EGP)]]/Table5[[#This Row],[Invoices]],0)</f>
        <v>0</v>
      </c>
      <c r="S12" s="27" t="str">
        <f t="shared" si="0"/>
        <v>High</v>
      </c>
    </row>
    <row r="13" spans="1:19" x14ac:dyDescent="0.25">
      <c r="A13" s="20" t="s">
        <v>6</v>
      </c>
      <c r="B13" s="21">
        <v>46022</v>
      </c>
      <c r="C13" s="43">
        <f>YEAR(Table5[[#This Row],[Date]])</f>
        <v>2025</v>
      </c>
      <c r="D13" s="21">
        <v>47027</v>
      </c>
      <c r="E13" s="43">
        <f>YEAR(Table5[[#This Row],[Contract Expiry date]])</f>
        <v>2028</v>
      </c>
      <c r="F13" s="22">
        <v>2616243</v>
      </c>
      <c r="G13" s="22">
        <v>50000</v>
      </c>
      <c r="H13" s="23">
        <v>0.08</v>
      </c>
      <c r="I13" s="22">
        <f>+Table5[[#This Row],[actual  sales ]]*Table5[[#This Row],[RS %]]</f>
        <v>209299.44</v>
      </c>
      <c r="J13" s="22">
        <f>IF(Table5[[#This Row],[RS]]&gt;Table5[[#This Row],[Minimum rent]],Table5[[#This Row],[RS]]-Table5[[#This Row],[Minimum rent]],0)</f>
        <v>159299.44</v>
      </c>
      <c r="K13" s="22">
        <f>+Table5[[#This Row],[TOR]]+Table5[[#This Row],[Minimum rent]]</f>
        <v>209299.44</v>
      </c>
      <c r="L13" s="2">
        <f>AVERAGEIF(A:A,Table5[[#This Row],[Truck Name ]],K:K)</f>
        <v>182061.64666666664</v>
      </c>
      <c r="M13" s="27">
        <f>AVERAGEIF(A:A,Table5[[#This Row],[Truck Name ]],G:G)</f>
        <v>50000</v>
      </c>
      <c r="N13" s="34">
        <f>IFERROR(Table5[[#This Row],[Revenue (Rent+TOR)]]/Table5[[#This Row],[actual  sales ]],0)</f>
        <v>0.08</v>
      </c>
      <c r="O13" s="27">
        <v>2876781.6399999997</v>
      </c>
      <c r="P13" s="27">
        <v>1283528</v>
      </c>
      <c r="Q13" s="27">
        <f>+Table5[[#This Row],[Invoices]]-Table5[[#This Row],[Collected (EGP)]]</f>
        <v>1593253.6399999997</v>
      </c>
      <c r="R13" s="46">
        <f>IFERROR(Table5[[#This Row],[Collected (EGP)]]/Table5[[#This Row],[Invoices]],0)</f>
        <v>0.44616803102233377</v>
      </c>
      <c r="S13" s="27" t="str">
        <f t="shared" si="0"/>
        <v>High</v>
      </c>
    </row>
    <row r="14" spans="1:19" x14ac:dyDescent="0.25">
      <c r="A14" s="20"/>
      <c r="B14" s="21"/>
      <c r="C14" s="43"/>
      <c r="D14" s="21"/>
      <c r="E14" s="43"/>
      <c r="F14" s="22"/>
      <c r="G14" s="22"/>
      <c r="H14" s="23"/>
      <c r="I14" s="22">
        <f>+Table5[[#This Row],[actual  sales ]]*Table5[[#This Row],[RS %]]</f>
        <v>0</v>
      </c>
      <c r="J14" s="22">
        <f>IF(Table5[[#This Row],[RS]]&gt;Table5[[#This Row],[Minimum rent]],Table5[[#This Row],[RS]]-Table5[[#This Row],[Minimum rent]],0)</f>
        <v>0</v>
      </c>
      <c r="K14" s="22">
        <f>+Table5[[#This Row],[TOR]]+Table5[[#This Row],[Minimum rent]]</f>
        <v>0</v>
      </c>
      <c r="L14" s="2" t="e">
        <f>AVERAGEIF(A:A,Table5[[#This Row],[Truck Name ]],K:K)</f>
        <v>#DIV/0!</v>
      </c>
      <c r="M14" s="27" t="e">
        <f>AVERAGEIF(A:A,Table5[[#This Row],[Truck Name ]],G:G)</f>
        <v>#DIV/0!</v>
      </c>
      <c r="N14" s="34">
        <f>IFERROR(Table5[[#This Row],[Revenue (Rent+TOR)]]/Table5[[#This Row],[actual  sales ]],0)</f>
        <v>0</v>
      </c>
      <c r="O14" s="27"/>
      <c r="P14" s="27"/>
      <c r="Q14" s="27">
        <f>+Table5[[#This Row],[Invoices]]-Table5[[#This Row],[Collected (EGP)]]</f>
        <v>0</v>
      </c>
      <c r="R14" s="46">
        <f>IFERROR(Table5[[#This Row],[Collected (EGP)]]/Table5[[#This Row],[Invoices]],0)</f>
        <v>0</v>
      </c>
      <c r="S14" s="27" t="str">
        <f t="shared" si="0"/>
        <v>High</v>
      </c>
    </row>
    <row r="15" spans="1:19" x14ac:dyDescent="0.25">
      <c r="A15" s="20" t="s">
        <v>14</v>
      </c>
      <c r="B15" s="21">
        <v>45688</v>
      </c>
      <c r="C15" s="43">
        <f>YEAR(Table5[[#This Row],[Date]])</f>
        <v>2025</v>
      </c>
      <c r="D15" s="21">
        <v>46874</v>
      </c>
      <c r="E15" s="43">
        <f>YEAR(Table5[[#This Row],[Contract Expiry date]])</f>
        <v>2028</v>
      </c>
      <c r="F15" s="22">
        <v>352470</v>
      </c>
      <c r="G15" s="22">
        <v>44000</v>
      </c>
      <c r="H15" s="23">
        <v>0.12</v>
      </c>
      <c r="I15" s="22">
        <f>+Table5[[#This Row],[actual  sales ]]*Table5[[#This Row],[RS %]]</f>
        <v>42296.4</v>
      </c>
      <c r="J15" s="22">
        <f>IF(Table5[[#This Row],[RS]]&gt;Table5[[#This Row],[Minimum rent]],Table5[[#This Row],[RS]]-Table5[[#This Row],[Minimum rent]],0)</f>
        <v>0</v>
      </c>
      <c r="K15" s="22">
        <f>+Table5[[#This Row],[TOR]]+Table5[[#This Row],[Minimum rent]]</f>
        <v>44000</v>
      </c>
      <c r="L15" s="2">
        <f>AVERAGEIF(A:A,Table5[[#This Row],[Truck Name ]],K:K)</f>
        <v>79536.106699999989</v>
      </c>
      <c r="M15" s="27">
        <f>AVERAGEIF(A:A,Table5[[#This Row],[Truck Name ]],G:G)</f>
        <v>44000</v>
      </c>
      <c r="N15" s="34">
        <f>IFERROR(Table5[[#This Row],[Revenue (Rent+TOR)]]/Table5[[#This Row],[actual  sales ]],0)</f>
        <v>0.12483331914772888</v>
      </c>
      <c r="O15" s="27"/>
      <c r="P15" s="27"/>
      <c r="Q15" s="27">
        <f>+Table5[[#This Row],[Invoices]]-Table5[[#This Row],[Collected (EGP)]]</f>
        <v>0</v>
      </c>
      <c r="R15" s="46">
        <f>IFERROR(Table5[[#This Row],[Collected (EGP)]]/Table5[[#This Row],[Invoices]],0)</f>
        <v>0</v>
      </c>
      <c r="S15" s="27" t="str">
        <f t="shared" si="0"/>
        <v>High</v>
      </c>
    </row>
    <row r="16" spans="1:19" x14ac:dyDescent="0.25">
      <c r="A16" s="20" t="s">
        <v>14</v>
      </c>
      <c r="B16" s="21">
        <v>45716</v>
      </c>
      <c r="C16" s="43">
        <f>YEAR(Table5[[#This Row],[Date]])</f>
        <v>2025</v>
      </c>
      <c r="D16" s="21">
        <v>46874</v>
      </c>
      <c r="E16" s="43">
        <f>YEAR(Table5[[#This Row],[Contract Expiry date]])</f>
        <v>2028</v>
      </c>
      <c r="F16" s="22">
        <v>351792</v>
      </c>
      <c r="G16" s="22">
        <v>44000</v>
      </c>
      <c r="H16" s="23">
        <v>0.12</v>
      </c>
      <c r="I16" s="22">
        <f>+Table5[[#This Row],[actual  sales ]]*Table5[[#This Row],[RS %]]</f>
        <v>42215.040000000001</v>
      </c>
      <c r="J16" s="22">
        <f>IF(Table5[[#This Row],[RS]]&gt;Table5[[#This Row],[Minimum rent]],Table5[[#This Row],[RS]]-Table5[[#This Row],[Minimum rent]],0)</f>
        <v>0</v>
      </c>
      <c r="K16" s="22">
        <f>+Table5[[#This Row],[TOR]]+Table5[[#This Row],[Minimum rent]]</f>
        <v>44000</v>
      </c>
      <c r="L16" s="2">
        <f>AVERAGEIF(A:A,Table5[[#This Row],[Truck Name ]],K:K)</f>
        <v>79536.106699999989</v>
      </c>
      <c r="M16" s="27">
        <f>AVERAGEIF(A:A,Table5[[#This Row],[Truck Name ]],G:G)</f>
        <v>44000</v>
      </c>
      <c r="N16" s="34">
        <f>IFERROR(Table5[[#This Row],[Revenue (Rent+TOR)]]/Table5[[#This Row],[actual  sales ]],0)</f>
        <v>0.12507390730886433</v>
      </c>
      <c r="O16" s="27"/>
      <c r="P16" s="27"/>
      <c r="Q16" s="27">
        <f>+Table5[[#This Row],[Invoices]]-Table5[[#This Row],[Collected (EGP)]]</f>
        <v>0</v>
      </c>
      <c r="R16" s="46">
        <f>IFERROR(Table5[[#This Row],[Collected (EGP)]]/Table5[[#This Row],[Invoices]],0)</f>
        <v>0</v>
      </c>
      <c r="S16" s="27" t="str">
        <f t="shared" si="0"/>
        <v>High</v>
      </c>
    </row>
    <row r="17" spans="1:19" x14ac:dyDescent="0.25">
      <c r="A17" s="20" t="s">
        <v>14</v>
      </c>
      <c r="B17" s="21">
        <v>45747</v>
      </c>
      <c r="C17" s="43">
        <f>YEAR(Table5[[#This Row],[Date]])</f>
        <v>2025</v>
      </c>
      <c r="D17" s="21">
        <v>46874</v>
      </c>
      <c r="E17" s="43">
        <f>YEAR(Table5[[#This Row],[Contract Expiry date]])</f>
        <v>2028</v>
      </c>
      <c r="F17" s="22">
        <v>315883</v>
      </c>
      <c r="G17" s="22">
        <v>44000</v>
      </c>
      <c r="H17" s="23">
        <v>0.12</v>
      </c>
      <c r="I17" s="22">
        <f>+Table5[[#This Row],[actual  sales ]]*Table5[[#This Row],[RS %]]</f>
        <v>37905.96</v>
      </c>
      <c r="J17" s="22">
        <f>IF(Table5[[#This Row],[RS]]&gt;Table5[[#This Row],[Minimum rent]],Table5[[#This Row],[RS]]-Table5[[#This Row],[Minimum rent]],0)</f>
        <v>0</v>
      </c>
      <c r="K17" s="22">
        <f>+Table5[[#This Row],[TOR]]+Table5[[#This Row],[Minimum rent]]</f>
        <v>44000</v>
      </c>
      <c r="L17" s="2">
        <f>AVERAGEIF(A:A,Table5[[#This Row],[Truck Name ]],K:K)</f>
        <v>79536.106699999989</v>
      </c>
      <c r="M17" s="27">
        <f>AVERAGEIF(A:A,Table5[[#This Row],[Truck Name ]],G:G)</f>
        <v>44000</v>
      </c>
      <c r="N17" s="34">
        <f>IFERROR(Table5[[#This Row],[Revenue (Rent+TOR)]]/Table5[[#This Row],[actual  sales ]],0)</f>
        <v>0.13929207966240664</v>
      </c>
      <c r="O17" s="27"/>
      <c r="P17" s="27"/>
      <c r="Q17" s="27">
        <f>+Table5[[#This Row],[Invoices]]-Table5[[#This Row],[Collected (EGP)]]</f>
        <v>0</v>
      </c>
      <c r="R17" s="46">
        <f>IFERROR(Table5[[#This Row],[Collected (EGP)]]/Table5[[#This Row],[Invoices]],0)</f>
        <v>0</v>
      </c>
      <c r="S17" s="27" t="str">
        <f t="shared" si="0"/>
        <v>High</v>
      </c>
    </row>
    <row r="18" spans="1:19" x14ac:dyDescent="0.25">
      <c r="A18" s="20" t="s">
        <v>14</v>
      </c>
      <c r="B18" s="21">
        <v>45777</v>
      </c>
      <c r="C18" s="43">
        <f>YEAR(Table5[[#This Row],[Date]])</f>
        <v>2025</v>
      </c>
      <c r="D18" s="21">
        <v>46874</v>
      </c>
      <c r="E18" s="43">
        <f>YEAR(Table5[[#This Row],[Contract Expiry date]])</f>
        <v>2028</v>
      </c>
      <c r="F18" s="22">
        <v>573608</v>
      </c>
      <c r="G18" s="22">
        <v>44000</v>
      </c>
      <c r="H18" s="23">
        <v>0.12</v>
      </c>
      <c r="I18" s="22">
        <f>+Table5[[#This Row],[actual  sales ]]*Table5[[#This Row],[RS %]]</f>
        <v>68832.959999999992</v>
      </c>
      <c r="J18" s="22">
        <f>IF(Table5[[#This Row],[RS]]&gt;Table5[[#This Row],[Minimum rent]],Table5[[#This Row],[RS]]-Table5[[#This Row],[Minimum rent]],0)</f>
        <v>24832.959999999992</v>
      </c>
      <c r="K18" s="22">
        <f>+Table5[[#This Row],[TOR]]+Table5[[#This Row],[Minimum rent]]</f>
        <v>68832.959999999992</v>
      </c>
      <c r="L18" s="2">
        <f>AVERAGEIF(A:A,Table5[[#This Row],[Truck Name ]],K:K)</f>
        <v>79536.106699999989</v>
      </c>
      <c r="M18" s="27">
        <f>AVERAGEIF(A:A,Table5[[#This Row],[Truck Name ]],G:G)</f>
        <v>44000</v>
      </c>
      <c r="N18" s="34">
        <f>IFERROR(Table5[[#This Row],[Revenue (Rent+TOR)]]/Table5[[#This Row],[actual  sales ]],0)</f>
        <v>0.11999999999999998</v>
      </c>
      <c r="O18" s="27"/>
      <c r="P18" s="27"/>
      <c r="Q18" s="27">
        <f>+Table5[[#This Row],[Invoices]]-Table5[[#This Row],[Collected (EGP)]]</f>
        <v>0</v>
      </c>
      <c r="R18" s="46">
        <f>IFERROR(Table5[[#This Row],[Collected (EGP)]]/Table5[[#This Row],[Invoices]],0)</f>
        <v>0</v>
      </c>
      <c r="S18" s="27" t="str">
        <f t="shared" si="0"/>
        <v>High</v>
      </c>
    </row>
    <row r="19" spans="1:19" x14ac:dyDescent="0.25">
      <c r="A19" s="20" t="s">
        <v>14</v>
      </c>
      <c r="B19" s="21">
        <v>45808</v>
      </c>
      <c r="C19" s="43">
        <f>YEAR(Table5[[#This Row],[Date]])</f>
        <v>2025</v>
      </c>
      <c r="D19" s="21">
        <v>46874</v>
      </c>
      <c r="E19" s="43">
        <f>YEAR(Table5[[#This Row],[Contract Expiry date]])</f>
        <v>2028</v>
      </c>
      <c r="F19" s="22">
        <v>475799</v>
      </c>
      <c r="G19" s="22">
        <v>44000</v>
      </c>
      <c r="H19" s="23">
        <v>0.12</v>
      </c>
      <c r="I19" s="22">
        <f>+Table5[[#This Row],[actual  sales ]]*Table5[[#This Row],[RS %]]</f>
        <v>57095.88</v>
      </c>
      <c r="J19" s="22">
        <f>IF(Table5[[#This Row],[RS]]&gt;Table5[[#This Row],[Minimum rent]],Table5[[#This Row],[RS]]-Table5[[#This Row],[Minimum rent]],0)</f>
        <v>13095.879999999997</v>
      </c>
      <c r="K19" s="22">
        <f>+Table5[[#This Row],[TOR]]+Table5[[#This Row],[Minimum rent]]</f>
        <v>57095.88</v>
      </c>
      <c r="L19" s="2">
        <f>AVERAGEIF(A:A,Table5[[#This Row],[Truck Name ]],K:K)</f>
        <v>79536.106699999989</v>
      </c>
      <c r="M19" s="27">
        <f>AVERAGEIF(A:A,Table5[[#This Row],[Truck Name ]],G:G)</f>
        <v>44000</v>
      </c>
      <c r="N19" s="34">
        <f>IFERROR(Table5[[#This Row],[Revenue (Rent+TOR)]]/Table5[[#This Row],[actual  sales ]],0)</f>
        <v>0.12</v>
      </c>
      <c r="O19" s="27"/>
      <c r="P19" s="27"/>
      <c r="Q19" s="27">
        <f>+Table5[[#This Row],[Invoices]]-Table5[[#This Row],[Collected (EGP)]]</f>
        <v>0</v>
      </c>
      <c r="R19" s="46">
        <f>IFERROR(Table5[[#This Row],[Collected (EGP)]]/Table5[[#This Row],[Invoices]],0)</f>
        <v>0</v>
      </c>
      <c r="S19" s="27" t="str">
        <f t="shared" si="0"/>
        <v>High</v>
      </c>
    </row>
    <row r="20" spans="1:19" x14ac:dyDescent="0.25">
      <c r="A20" s="20" t="s">
        <v>14</v>
      </c>
      <c r="B20" s="21">
        <v>45838</v>
      </c>
      <c r="C20" s="43">
        <f>YEAR(Table5[[#This Row],[Date]])</f>
        <v>2025</v>
      </c>
      <c r="D20" s="21">
        <v>46874</v>
      </c>
      <c r="E20" s="43">
        <f>YEAR(Table5[[#This Row],[Contract Expiry date]])</f>
        <v>2028</v>
      </c>
      <c r="F20" s="22">
        <v>495533.6</v>
      </c>
      <c r="G20" s="22">
        <v>44000</v>
      </c>
      <c r="H20" s="23">
        <v>0.12</v>
      </c>
      <c r="I20" s="22">
        <f>+Table5[[#This Row],[actual  sales ]]*Table5[[#This Row],[RS %]]</f>
        <v>59464.031999999992</v>
      </c>
      <c r="J20" s="22">
        <f>IF(Table5[[#This Row],[RS]]&gt;Table5[[#This Row],[Minimum rent]],Table5[[#This Row],[RS]]-Table5[[#This Row],[Minimum rent]],0)</f>
        <v>15464.031999999992</v>
      </c>
      <c r="K20" s="22">
        <f>+Table5[[#This Row],[TOR]]+Table5[[#This Row],[Minimum rent]]</f>
        <v>59464.031999999992</v>
      </c>
      <c r="L20" s="2">
        <f>AVERAGEIF(A:A,Table5[[#This Row],[Truck Name ]],K:K)</f>
        <v>79536.106699999989</v>
      </c>
      <c r="M20" s="27">
        <f>AVERAGEIF(A:A,Table5[[#This Row],[Truck Name ]],G:G)</f>
        <v>44000</v>
      </c>
      <c r="N20" s="34">
        <f>IFERROR(Table5[[#This Row],[Revenue (Rent+TOR)]]/Table5[[#This Row],[actual  sales ]],0)</f>
        <v>0.12</v>
      </c>
      <c r="O20" s="27"/>
      <c r="P20" s="27"/>
      <c r="Q20" s="27">
        <f>+Table5[[#This Row],[Invoices]]-Table5[[#This Row],[Collected (EGP)]]</f>
        <v>0</v>
      </c>
      <c r="R20" s="46">
        <f>IFERROR(Table5[[#This Row],[Collected (EGP)]]/Table5[[#This Row],[Invoices]],0)</f>
        <v>0</v>
      </c>
      <c r="S20" s="27" t="str">
        <f t="shared" si="0"/>
        <v>High</v>
      </c>
    </row>
    <row r="21" spans="1:19" x14ac:dyDescent="0.25">
      <c r="A21" s="20" t="s">
        <v>14</v>
      </c>
      <c r="B21" s="21">
        <v>45869</v>
      </c>
      <c r="C21" s="43">
        <f>YEAR(Table5[[#This Row],[Date]])</f>
        <v>2025</v>
      </c>
      <c r="D21" s="21">
        <v>46874</v>
      </c>
      <c r="E21" s="43">
        <f>YEAR(Table5[[#This Row],[Contract Expiry date]])</f>
        <v>2028</v>
      </c>
      <c r="F21" s="22">
        <v>467627</v>
      </c>
      <c r="G21" s="22">
        <v>44000</v>
      </c>
      <c r="H21" s="23">
        <v>0.12</v>
      </c>
      <c r="I21" s="22">
        <f>+Table5[[#This Row],[actual  sales ]]*Table5[[#This Row],[RS %]]</f>
        <v>56115.24</v>
      </c>
      <c r="J21" s="22">
        <f>IF(Table5[[#This Row],[RS]]&gt;Table5[[#This Row],[Minimum rent]],Table5[[#This Row],[RS]]-Table5[[#This Row],[Minimum rent]],0)</f>
        <v>12115.239999999998</v>
      </c>
      <c r="K21" s="22">
        <f>+Table5[[#This Row],[TOR]]+Table5[[#This Row],[Minimum rent]]</f>
        <v>56115.24</v>
      </c>
      <c r="L21" s="2">
        <f>AVERAGEIF(A:A,Table5[[#This Row],[Truck Name ]],K:K)</f>
        <v>79536.106699999989</v>
      </c>
      <c r="M21" s="27">
        <f>AVERAGEIF(A:A,Table5[[#This Row],[Truck Name ]],G:G)</f>
        <v>44000</v>
      </c>
      <c r="N21" s="34">
        <f>IFERROR(Table5[[#This Row],[Revenue (Rent+TOR)]]/Table5[[#This Row],[actual  sales ]],0)</f>
        <v>0.12</v>
      </c>
      <c r="O21" s="27"/>
      <c r="P21" s="27"/>
      <c r="Q21" s="27">
        <f>+Table5[[#This Row],[Invoices]]-Table5[[#This Row],[Collected (EGP)]]</f>
        <v>0</v>
      </c>
      <c r="R21" s="46">
        <f>IFERROR(Table5[[#This Row],[Collected (EGP)]]/Table5[[#This Row],[Invoices]],0)</f>
        <v>0</v>
      </c>
      <c r="S21" s="27" t="str">
        <f t="shared" si="0"/>
        <v>High</v>
      </c>
    </row>
    <row r="22" spans="1:19" x14ac:dyDescent="0.25">
      <c r="A22" s="20" t="s">
        <v>14</v>
      </c>
      <c r="B22" s="21">
        <v>45900</v>
      </c>
      <c r="C22" s="43">
        <f>YEAR(Table5[[#This Row],[Date]])</f>
        <v>2025</v>
      </c>
      <c r="D22" s="21">
        <v>46874</v>
      </c>
      <c r="E22" s="43">
        <f>YEAR(Table5[[#This Row],[Contract Expiry date]])</f>
        <v>2028</v>
      </c>
      <c r="F22" s="22">
        <v>501097</v>
      </c>
      <c r="G22" s="22">
        <v>44000</v>
      </c>
      <c r="H22" s="23">
        <v>0.12</v>
      </c>
      <c r="I22" s="22">
        <f>+Table5[[#This Row],[actual  sales ]]*Table5[[#This Row],[RS %]]</f>
        <v>60131.64</v>
      </c>
      <c r="J22" s="22">
        <f>IF(Table5[[#This Row],[RS]]&gt;Table5[[#This Row],[Minimum rent]],Table5[[#This Row],[RS]]-Table5[[#This Row],[Minimum rent]],0)</f>
        <v>16131.64</v>
      </c>
      <c r="K22" s="22">
        <f>+Table5[[#This Row],[TOR]]+Table5[[#This Row],[Minimum rent]]</f>
        <v>60131.64</v>
      </c>
      <c r="L22" s="2">
        <f>AVERAGEIF(A:A,Table5[[#This Row],[Truck Name ]],K:K)</f>
        <v>79536.106699999989</v>
      </c>
      <c r="M22" s="27">
        <f>AVERAGEIF(A:A,Table5[[#This Row],[Truck Name ]],G:G)</f>
        <v>44000</v>
      </c>
      <c r="N22" s="34">
        <f>IFERROR(Table5[[#This Row],[Revenue (Rent+TOR)]]/Table5[[#This Row],[actual  sales ]],0)</f>
        <v>0.12</v>
      </c>
      <c r="O22" s="27"/>
      <c r="P22" s="27"/>
      <c r="Q22" s="27">
        <f>+Table5[[#This Row],[Invoices]]-Table5[[#This Row],[Collected (EGP)]]</f>
        <v>0</v>
      </c>
      <c r="R22" s="46">
        <f>IFERROR(Table5[[#This Row],[Collected (EGP)]]/Table5[[#This Row],[Invoices]],0)</f>
        <v>0</v>
      </c>
      <c r="S22" s="27" t="str">
        <f t="shared" si="0"/>
        <v>High</v>
      </c>
    </row>
    <row r="23" spans="1:19" x14ac:dyDescent="0.25">
      <c r="A23" s="20" t="s">
        <v>14</v>
      </c>
      <c r="B23" s="21">
        <v>45930</v>
      </c>
      <c r="C23" s="43">
        <f>YEAR(Table5[[#This Row],[Date]])</f>
        <v>2025</v>
      </c>
      <c r="D23" s="21">
        <v>46874</v>
      </c>
      <c r="E23" s="43">
        <f>YEAR(Table5[[#This Row],[Contract Expiry date]])</f>
        <v>2028</v>
      </c>
      <c r="F23" s="22">
        <v>1090791</v>
      </c>
      <c r="G23" s="22">
        <v>44000</v>
      </c>
      <c r="H23" s="23">
        <v>0.12</v>
      </c>
      <c r="I23" s="22">
        <f>+Table5[[#This Row],[actual  sales ]]*Table5[[#This Row],[RS %]]</f>
        <v>130894.92</v>
      </c>
      <c r="J23" s="22">
        <f>IF(Table5[[#This Row],[RS]]&gt;Table5[[#This Row],[Minimum rent]],Table5[[#This Row],[RS]]-Table5[[#This Row],[Minimum rent]],0)</f>
        <v>86894.92</v>
      </c>
      <c r="K23" s="22">
        <f>+Table5[[#This Row],[TOR]]+Table5[[#This Row],[Minimum rent]]</f>
        <v>130894.92</v>
      </c>
      <c r="L23" s="2">
        <f>AVERAGEIF(A:A,Table5[[#This Row],[Truck Name ]],K:K)</f>
        <v>79536.106699999989</v>
      </c>
      <c r="M23" s="27">
        <f>AVERAGEIF(A:A,Table5[[#This Row],[Truck Name ]],G:G)</f>
        <v>44000</v>
      </c>
      <c r="N23" s="34">
        <f>IFERROR(Table5[[#This Row],[Revenue (Rent+TOR)]]/Table5[[#This Row],[actual  sales ]],0)</f>
        <v>0.12</v>
      </c>
      <c r="O23" s="27"/>
      <c r="P23" s="27"/>
      <c r="Q23" s="27"/>
      <c r="R23" s="46">
        <f>IFERROR(Table5[[#This Row],[Collected (EGP)]]/Table5[[#This Row],[Invoices]],0)</f>
        <v>0</v>
      </c>
      <c r="S23" s="27" t="str">
        <f t="shared" si="0"/>
        <v>High</v>
      </c>
    </row>
    <row r="24" spans="1:19" x14ac:dyDescent="0.25">
      <c r="A24" s="20" t="s">
        <v>14</v>
      </c>
      <c r="B24" s="21">
        <v>45961</v>
      </c>
      <c r="C24" s="43">
        <f>YEAR(Table5[[#This Row],[Date]])</f>
        <v>2025</v>
      </c>
      <c r="D24" s="21">
        <v>46874</v>
      </c>
      <c r="E24" s="43">
        <f>YEAR(Table5[[#This Row],[Contract Expiry date]])</f>
        <v>2028</v>
      </c>
      <c r="F24" s="22">
        <v>1106555.08</v>
      </c>
      <c r="G24" s="22">
        <v>44000</v>
      </c>
      <c r="H24" s="23">
        <v>0.12</v>
      </c>
      <c r="I24" s="22">
        <f>+Table5[[#This Row],[actual  sales ]]*Table5[[#This Row],[RS %]]</f>
        <v>132786.6096</v>
      </c>
      <c r="J24" s="2">
        <f>IF(Table5[[#This Row],[RS]]&gt;Table5[[#This Row],[Minimum rent]],Table5[[#This Row],[RS]]-Table5[[#This Row],[Minimum rent]],0)</f>
        <v>88786.609599999996</v>
      </c>
      <c r="K24" s="22">
        <f>+Table5[[#This Row],[TOR]]+Table5[[#This Row],[Minimum rent]]</f>
        <v>132786.6096</v>
      </c>
      <c r="L24" s="2">
        <f>AVERAGEIF(A:A,Table5[[#This Row],[Truck Name ]],K:K)</f>
        <v>79536.106699999989</v>
      </c>
      <c r="M24" s="27">
        <f>AVERAGEIF(A:A,Table5[[#This Row],[Truck Name ]],G:G)</f>
        <v>44000</v>
      </c>
      <c r="N24" s="34">
        <f>IFERROR(Table5[[#This Row],[Revenue (Rent+TOR)]]/Table5[[#This Row],[actual  sales ]],0)</f>
        <v>0.11999999999999998</v>
      </c>
      <c r="O24" s="27"/>
      <c r="P24" s="27"/>
      <c r="Q24" s="27">
        <f>+Table5[[#This Row],[Invoices]]-Table5[[#This Row],[Collected (EGP)]]</f>
        <v>0</v>
      </c>
      <c r="R24" s="46">
        <f>IFERROR(Table5[[#This Row],[Collected (EGP)]]/Table5[[#This Row],[Invoices]],0)</f>
        <v>0</v>
      </c>
      <c r="S24" s="27" t="str">
        <f t="shared" si="0"/>
        <v>High</v>
      </c>
    </row>
    <row r="25" spans="1:19" x14ac:dyDescent="0.25">
      <c r="A25" s="20" t="s">
        <v>14</v>
      </c>
      <c r="B25" s="21">
        <v>45991</v>
      </c>
      <c r="C25" s="43">
        <f>YEAR(Table5[[#This Row],[Date]])</f>
        <v>2025</v>
      </c>
      <c r="D25" s="21">
        <v>46874</v>
      </c>
      <c r="E25" s="43">
        <f>YEAR(Table5[[#This Row],[Contract Expiry date]])</f>
        <v>2028</v>
      </c>
      <c r="F25" s="22">
        <v>1040048.1</v>
      </c>
      <c r="G25" s="22">
        <v>44000</v>
      </c>
      <c r="H25" s="23">
        <v>0.12</v>
      </c>
      <c r="I25" s="22">
        <f>+Table5[[#This Row],[actual  sales ]]*Table5[[#This Row],[RS %]]</f>
        <v>124805.772</v>
      </c>
      <c r="J25" s="22">
        <f>IF(Table5[[#This Row],[RS]]&gt;Table5[[#This Row],[Minimum rent]],Table5[[#This Row],[RS]]-Table5[[#This Row],[Minimum rent]],0)</f>
        <v>80805.771999999997</v>
      </c>
      <c r="K25" s="22">
        <f>+Table5[[#This Row],[TOR]]+Table5[[#This Row],[Minimum rent]]</f>
        <v>124805.772</v>
      </c>
      <c r="L25" s="2">
        <f>AVERAGEIF(A:A,Table5[[#This Row],[Truck Name ]],K:K)</f>
        <v>79536.106699999989</v>
      </c>
      <c r="M25" s="27">
        <f>AVERAGEIF(A:A,Table5[[#This Row],[Truck Name ]],G:G)</f>
        <v>44000</v>
      </c>
      <c r="N25" s="34">
        <f>IFERROR(Table5[[#This Row],[Revenue (Rent+TOR)]]/Table5[[#This Row],[actual  sales ]],0)</f>
        <v>0.12</v>
      </c>
      <c r="O25" s="27"/>
      <c r="P25" s="27"/>
      <c r="Q25" s="27">
        <f>+Table5[[#This Row],[Invoices]]-Table5[[#This Row],[Collected (EGP)]]</f>
        <v>0</v>
      </c>
      <c r="R25" s="46">
        <f>IFERROR(Table5[[#This Row],[Collected (EGP)]]/Table5[[#This Row],[Invoices]],0)</f>
        <v>0</v>
      </c>
      <c r="S25" s="27" t="str">
        <f t="shared" si="0"/>
        <v>High</v>
      </c>
    </row>
    <row r="26" spans="1:19" x14ac:dyDescent="0.25">
      <c r="A26" s="20" t="s">
        <v>14</v>
      </c>
      <c r="B26" s="21">
        <v>46022</v>
      </c>
      <c r="C26" s="43">
        <f>YEAR(Table5[[#This Row],[Date]])</f>
        <v>2025</v>
      </c>
      <c r="D26" s="21">
        <v>46874</v>
      </c>
      <c r="E26" s="43">
        <f>YEAR(Table5[[#This Row],[Contract Expiry date]])</f>
        <v>2028</v>
      </c>
      <c r="F26" s="22">
        <v>1102551.8899999999</v>
      </c>
      <c r="G26" s="22">
        <v>44000</v>
      </c>
      <c r="H26" s="23">
        <v>0.12</v>
      </c>
      <c r="I26" s="22">
        <f>+Table5[[#This Row],[actual  sales ]]*Table5[[#This Row],[RS %]]</f>
        <v>132306.22679999997</v>
      </c>
      <c r="J26" s="22">
        <f>IF(Table5[[#This Row],[RS]]&gt;Table5[[#This Row],[Minimum rent]],Table5[[#This Row],[RS]]-Table5[[#This Row],[Minimum rent]],0)</f>
        <v>88306.226799999975</v>
      </c>
      <c r="K26" s="22">
        <f>+Table5[[#This Row],[TOR]]+Table5[[#This Row],[Minimum rent]]</f>
        <v>132306.22679999997</v>
      </c>
      <c r="L26" s="2">
        <f>AVERAGEIF(A:A,Table5[[#This Row],[Truck Name ]],K:K)</f>
        <v>79536.106699999989</v>
      </c>
      <c r="M26" s="27">
        <f>AVERAGEIF(A:A,Table5[[#This Row],[Truck Name ]],G:G)</f>
        <v>44000</v>
      </c>
      <c r="N26" s="34">
        <f>IFERROR(Table5[[#This Row],[Revenue (Rent+TOR)]]/Table5[[#This Row],[actual  sales ]],0)</f>
        <v>0.11999999999999998</v>
      </c>
      <c r="O26" s="27">
        <v>1182369.02</v>
      </c>
      <c r="P26" s="27">
        <v>825214</v>
      </c>
      <c r="Q26" s="27">
        <f>+Table5[[#This Row],[Invoices]]-Table5[[#This Row],[Collected (EGP)]]</f>
        <v>357155.02</v>
      </c>
      <c r="R26" s="46">
        <f>IFERROR(Table5[[#This Row],[Collected (EGP)]]/Table5[[#This Row],[Invoices]],0)</f>
        <v>0.69793269786449574</v>
      </c>
      <c r="S26" s="27" t="str">
        <f t="shared" si="0"/>
        <v>High</v>
      </c>
    </row>
    <row r="27" spans="1:19" x14ac:dyDescent="0.25">
      <c r="A27" s="20"/>
      <c r="B27" s="21"/>
      <c r="C27" s="43"/>
      <c r="D27" s="21"/>
      <c r="E27" s="43"/>
      <c r="F27" s="22"/>
      <c r="G27" s="22"/>
      <c r="H27" s="23"/>
      <c r="I27" s="22">
        <f>+Table5[[#This Row],[actual  sales ]]*Table5[[#This Row],[RS %]]</f>
        <v>0</v>
      </c>
      <c r="J27" s="22">
        <f>IF(Table5[[#This Row],[RS]]&gt;Table5[[#This Row],[Minimum rent]],Table5[[#This Row],[RS]]-Table5[[#This Row],[Minimum rent]],0)</f>
        <v>0</v>
      </c>
      <c r="K27" s="22">
        <f>+Table5[[#This Row],[TOR]]+Table5[[#This Row],[Minimum rent]]</f>
        <v>0</v>
      </c>
      <c r="L27" s="2" t="e">
        <f>AVERAGEIF(A:A,Table5[[#This Row],[Truck Name ]],K:K)</f>
        <v>#DIV/0!</v>
      </c>
      <c r="M27" s="27" t="e">
        <f>AVERAGEIF(A:A,Table5[[#This Row],[Truck Name ]],G:G)</f>
        <v>#DIV/0!</v>
      </c>
      <c r="N27" s="34">
        <f>IFERROR(Table5[[#This Row],[Revenue (Rent+TOR)]]/Table5[[#This Row],[actual  sales ]],0)</f>
        <v>0</v>
      </c>
      <c r="O27" s="27"/>
      <c r="P27" s="27"/>
      <c r="Q27" s="27">
        <f>+Table5[[#This Row],[Invoices]]-Table5[[#This Row],[Collected (EGP)]]</f>
        <v>0</v>
      </c>
      <c r="R27" s="46">
        <f>IFERROR(Table5[[#This Row],[Collected (EGP)]]/Table5[[#This Row],[Invoices]],0)</f>
        <v>0</v>
      </c>
      <c r="S27" s="27" t="str">
        <f t="shared" si="0"/>
        <v>High</v>
      </c>
    </row>
    <row r="28" spans="1:19" x14ac:dyDescent="0.25">
      <c r="A28" s="20" t="s">
        <v>24</v>
      </c>
      <c r="B28" s="21">
        <v>45808</v>
      </c>
      <c r="C28" s="43">
        <f>YEAR(Table5[[#This Row],[Date]])</f>
        <v>2025</v>
      </c>
      <c r="D28" s="21">
        <v>46892</v>
      </c>
      <c r="E28" s="43">
        <f>YEAR(Table5[[#This Row],[Contract Expiry date]])</f>
        <v>2028</v>
      </c>
      <c r="F28" s="22">
        <v>60087.719298245618</v>
      </c>
      <c r="G28" s="22">
        <v>50000</v>
      </c>
      <c r="H28" s="23">
        <v>0.12</v>
      </c>
      <c r="I28" s="22">
        <f>+Table5[[#This Row],[actual  sales ]]*Table5[[#This Row],[RS %]]</f>
        <v>7210.5263157894742</v>
      </c>
      <c r="J28" s="22">
        <f>IF(Table5[[#This Row],[RS]]&gt;Table5[[#This Row],[Minimum rent]],Table5[[#This Row],[RS]]-Table5[[#This Row],[Minimum rent]],0)</f>
        <v>0</v>
      </c>
      <c r="K28" s="22">
        <f>+Table5[[#This Row],[TOR]]+Table5[[#This Row],[Minimum rent]]</f>
        <v>50000</v>
      </c>
      <c r="L28" s="2">
        <f>AVERAGEIF(A:A,Table5[[#This Row],[Truck Name ]],K:K)</f>
        <v>50000</v>
      </c>
      <c r="M28" s="27">
        <f>AVERAGEIF(A:A,Table5[[#This Row],[Truck Name ]],G:G)</f>
        <v>50000</v>
      </c>
      <c r="N28" s="34">
        <f>IFERROR(Table5[[#This Row],[Revenue (Rent+TOR)]]/Table5[[#This Row],[actual  sales ]],0)</f>
        <v>0.83211678832116787</v>
      </c>
      <c r="O28" s="27"/>
      <c r="P28" s="27"/>
      <c r="Q28" s="27">
        <f>+Table5[[#This Row],[Invoices]]-Table5[[#This Row],[Collected (EGP)]]</f>
        <v>0</v>
      </c>
      <c r="R28" s="46">
        <f>IFERROR(Table5[[#This Row],[Collected (EGP)]]/Table5[[#This Row],[Invoices]],0)</f>
        <v>0</v>
      </c>
      <c r="S28" s="27" t="str">
        <f t="shared" si="0"/>
        <v>High</v>
      </c>
    </row>
    <row r="29" spans="1:19" x14ac:dyDescent="0.25">
      <c r="A29" s="20" t="s">
        <v>24</v>
      </c>
      <c r="B29" s="21">
        <v>45838</v>
      </c>
      <c r="C29" s="43">
        <f>YEAR(Table5[[#This Row],[Date]])</f>
        <v>2025</v>
      </c>
      <c r="D29" s="21">
        <v>46893</v>
      </c>
      <c r="E29" s="43">
        <f>YEAR(Table5[[#This Row],[Contract Expiry date]])</f>
        <v>2028</v>
      </c>
      <c r="F29" s="22">
        <v>103091.14035087719</v>
      </c>
      <c r="G29" s="22">
        <v>50000</v>
      </c>
      <c r="H29" s="23">
        <v>0.12</v>
      </c>
      <c r="I29" s="22">
        <f>+Table5[[#This Row],[actual  sales ]]*Table5[[#This Row],[RS %]]</f>
        <v>12370.936842105262</v>
      </c>
      <c r="J29" s="22">
        <f>IF(Table5[[#This Row],[RS]]&gt;Table5[[#This Row],[Minimum rent]],Table5[[#This Row],[RS]]-Table5[[#This Row],[Minimum rent]],0)</f>
        <v>0</v>
      </c>
      <c r="K29" s="22">
        <f>+Table5[[#This Row],[TOR]]+Table5[[#This Row],[Minimum rent]]</f>
        <v>50000</v>
      </c>
      <c r="L29" s="2">
        <f>AVERAGEIF(A:A,Table5[[#This Row],[Truck Name ]],K:K)</f>
        <v>50000</v>
      </c>
      <c r="M29" s="27">
        <f>AVERAGEIF(A:A,Table5[[#This Row],[Truck Name ]],G:G)</f>
        <v>50000</v>
      </c>
      <c r="N29" s="34">
        <f>IFERROR(Table5[[#This Row],[Revenue (Rent+TOR)]]/Table5[[#This Row],[actual  sales ]],0)</f>
        <v>0.48500773034250905</v>
      </c>
      <c r="O29" s="27"/>
      <c r="P29" s="27"/>
      <c r="Q29" s="27">
        <f>+Table5[[#This Row],[Invoices]]-Table5[[#This Row],[Collected (EGP)]]</f>
        <v>0</v>
      </c>
      <c r="R29" s="46">
        <f>IFERROR(Table5[[#This Row],[Collected (EGP)]]/Table5[[#This Row],[Invoices]],0)</f>
        <v>0</v>
      </c>
      <c r="S29" s="27" t="str">
        <f t="shared" si="0"/>
        <v>High</v>
      </c>
    </row>
    <row r="30" spans="1:19" x14ac:dyDescent="0.25">
      <c r="A30" s="20" t="s">
        <v>24</v>
      </c>
      <c r="B30" s="21">
        <v>45869</v>
      </c>
      <c r="C30" s="43">
        <f>YEAR(Table5[[#This Row],[Date]])</f>
        <v>2025</v>
      </c>
      <c r="D30" s="21">
        <v>46894</v>
      </c>
      <c r="E30" s="43">
        <f>YEAR(Table5[[#This Row],[Contract Expiry date]])</f>
        <v>2028</v>
      </c>
      <c r="F30" s="22">
        <v>52030.701754385969</v>
      </c>
      <c r="G30" s="22">
        <v>50000</v>
      </c>
      <c r="H30" s="23">
        <v>0.12</v>
      </c>
      <c r="I30" s="22">
        <f>+Table5[[#This Row],[actual  sales ]]*Table5[[#This Row],[RS %]]</f>
        <v>6243.6842105263158</v>
      </c>
      <c r="J30" s="22">
        <f>IF(Table5[[#This Row],[RS]]&gt;Table5[[#This Row],[Minimum rent]],Table5[[#This Row],[RS]]-Table5[[#This Row],[Minimum rent]],0)</f>
        <v>0</v>
      </c>
      <c r="K30" s="22">
        <f>+Table5[[#This Row],[TOR]]+Table5[[#This Row],[Minimum rent]]</f>
        <v>50000</v>
      </c>
      <c r="L30" s="2">
        <f>AVERAGEIF(A:A,Table5[[#This Row],[Truck Name ]],K:K)</f>
        <v>50000</v>
      </c>
      <c r="M30" s="27">
        <f>AVERAGEIF(A:A,Table5[[#This Row],[Truck Name ]],G:G)</f>
        <v>50000</v>
      </c>
      <c r="N30" s="34">
        <f>IFERROR(Table5[[#This Row],[Revenue (Rent+TOR)]]/Table5[[#This Row],[actual  sales ]],0)</f>
        <v>0.96097108657169339</v>
      </c>
      <c r="O30" s="27"/>
      <c r="P30" s="27"/>
      <c r="Q30" s="27">
        <f>+Table5[[#This Row],[Invoices]]-Table5[[#This Row],[Collected (EGP)]]</f>
        <v>0</v>
      </c>
      <c r="R30" s="46">
        <f>IFERROR(Table5[[#This Row],[Collected (EGP)]]/Table5[[#This Row],[Invoices]],0)</f>
        <v>0</v>
      </c>
      <c r="S30" s="27" t="str">
        <f t="shared" si="0"/>
        <v>High</v>
      </c>
    </row>
    <row r="31" spans="1:19" x14ac:dyDescent="0.25">
      <c r="A31" s="20" t="s">
        <v>24</v>
      </c>
      <c r="B31" s="21">
        <v>45900</v>
      </c>
      <c r="C31" s="43">
        <f>YEAR(Table5[[#This Row],[Date]])</f>
        <v>2025</v>
      </c>
      <c r="D31" s="21">
        <v>46895</v>
      </c>
      <c r="E31" s="43">
        <f>YEAR(Table5[[#This Row],[Contract Expiry date]])</f>
        <v>2028</v>
      </c>
      <c r="F31" s="22">
        <v>49359.649122807023</v>
      </c>
      <c r="G31" s="22">
        <v>50000</v>
      </c>
      <c r="H31" s="23">
        <v>0.12</v>
      </c>
      <c r="I31" s="22">
        <f>+Table5[[#This Row],[actual  sales ]]*Table5[[#This Row],[RS %]]</f>
        <v>5923.1578947368425</v>
      </c>
      <c r="J31" s="22">
        <f>IF(Table5[[#This Row],[RS]]&gt;Table5[[#This Row],[Minimum rent]],Table5[[#This Row],[RS]]-Table5[[#This Row],[Minimum rent]],0)</f>
        <v>0</v>
      </c>
      <c r="K31" s="22">
        <f>+Table5[[#This Row],[TOR]]+Table5[[#This Row],[Minimum rent]]</f>
        <v>50000</v>
      </c>
      <c r="L31" s="2">
        <f>AVERAGEIF(A:A,Table5[[#This Row],[Truck Name ]],K:K)</f>
        <v>50000</v>
      </c>
      <c r="M31" s="27">
        <f>AVERAGEIF(A:A,Table5[[#This Row],[Truck Name ]],G:G)</f>
        <v>50000</v>
      </c>
      <c r="N31" s="34">
        <f>IFERROR(Table5[[#This Row],[Revenue (Rent+TOR)]]/Table5[[#This Row],[actual  sales ]],0)</f>
        <v>1.0129731650968543</v>
      </c>
      <c r="O31" s="27"/>
      <c r="P31" s="27"/>
      <c r="Q31" s="27">
        <f>+Table5[[#This Row],[Invoices]]-Table5[[#This Row],[Collected (EGP)]]</f>
        <v>0</v>
      </c>
      <c r="R31" s="46">
        <f>IFERROR(Table5[[#This Row],[Collected (EGP)]]/Table5[[#This Row],[Invoices]],0)</f>
        <v>0</v>
      </c>
      <c r="S31" s="27" t="str">
        <f t="shared" si="0"/>
        <v>High</v>
      </c>
    </row>
    <row r="32" spans="1:19" x14ac:dyDescent="0.25">
      <c r="A32" s="20" t="s">
        <v>24</v>
      </c>
      <c r="B32" s="21">
        <v>45930</v>
      </c>
      <c r="C32" s="43">
        <f>YEAR(Table5[[#This Row],[Date]])</f>
        <v>2025</v>
      </c>
      <c r="D32" s="21">
        <v>46896</v>
      </c>
      <c r="E32" s="43">
        <f>YEAR(Table5[[#This Row],[Contract Expiry date]])</f>
        <v>2028</v>
      </c>
      <c r="F32" s="22">
        <v>45197.368421052633</v>
      </c>
      <c r="G32" s="22">
        <v>50000</v>
      </c>
      <c r="H32" s="23">
        <v>0.12</v>
      </c>
      <c r="I32" s="22">
        <f>+Table5[[#This Row],[actual  sales ]]*Table5[[#This Row],[RS %]]</f>
        <v>5423.6842105263158</v>
      </c>
      <c r="J32" s="22">
        <f>IF(Table5[[#This Row],[RS]]&gt;Table5[[#This Row],[Minimum rent]],Table5[[#This Row],[RS]]-Table5[[#This Row],[Minimum rent]],0)</f>
        <v>0</v>
      </c>
      <c r="K32" s="22">
        <f>+Table5[[#This Row],[TOR]]+Table5[[#This Row],[Minimum rent]]</f>
        <v>50000</v>
      </c>
      <c r="L32" s="2">
        <f>AVERAGEIF(A:A,Table5[[#This Row],[Truck Name ]],K:K)</f>
        <v>50000</v>
      </c>
      <c r="M32" s="27">
        <f>AVERAGEIF(A:A,Table5[[#This Row],[Truck Name ]],G:G)</f>
        <v>50000</v>
      </c>
      <c r="N32" s="34">
        <f>IFERROR(Table5[[#This Row],[Revenue (Rent+TOR)]]/Table5[[#This Row],[actual  sales ]],0)</f>
        <v>1.1062590975254731</v>
      </c>
      <c r="O32" s="27"/>
      <c r="P32" s="27"/>
      <c r="Q32" s="27">
        <f>+Table5[[#This Row],[Invoices]]-Table5[[#This Row],[Collected (EGP)]]</f>
        <v>0</v>
      </c>
      <c r="R32" s="46">
        <f>IFERROR(Table5[[#This Row],[Collected (EGP)]]/Table5[[#This Row],[Invoices]],0)</f>
        <v>0</v>
      </c>
      <c r="S32" s="27" t="str">
        <f t="shared" si="0"/>
        <v>High</v>
      </c>
    </row>
    <row r="33" spans="1:19" x14ac:dyDescent="0.25">
      <c r="A33" s="20" t="s">
        <v>24</v>
      </c>
      <c r="B33" s="21">
        <v>45961</v>
      </c>
      <c r="C33" s="43">
        <f>YEAR(Table5[[#This Row],[Date]])</f>
        <v>2025</v>
      </c>
      <c r="D33" s="21">
        <v>46897</v>
      </c>
      <c r="E33" s="43">
        <f>YEAR(Table5[[#This Row],[Contract Expiry date]])</f>
        <v>2028</v>
      </c>
      <c r="F33" s="22">
        <v>44350.877192982458</v>
      </c>
      <c r="G33" s="22">
        <v>50000</v>
      </c>
      <c r="H33" s="23">
        <v>0.12</v>
      </c>
      <c r="I33" s="22">
        <f>+Table5[[#This Row],[actual  sales ]]*Table5[[#This Row],[RS %]]</f>
        <v>5322.105263157895</v>
      </c>
      <c r="J33" s="22">
        <f>IF(Table5[[#This Row],[RS]]&gt;Table5[[#This Row],[Minimum rent]],Table5[[#This Row],[RS]]-Table5[[#This Row],[Minimum rent]],0)</f>
        <v>0</v>
      </c>
      <c r="K33" s="22">
        <f>+Table5[[#This Row],[TOR]]+Table5[[#This Row],[Minimum rent]]</f>
        <v>50000</v>
      </c>
      <c r="L33" s="2">
        <f>AVERAGEIF(A:A,Table5[[#This Row],[Truck Name ]],K:K)</f>
        <v>50000</v>
      </c>
      <c r="M33" s="27">
        <f>AVERAGEIF(A:A,Table5[[#This Row],[Truck Name ]],G:G)</f>
        <v>50000</v>
      </c>
      <c r="N33" s="34">
        <f>IFERROR(Table5[[#This Row],[Revenue (Rent+TOR)]]/Table5[[#This Row],[actual  sales ]],0)</f>
        <v>1.1273734177215189</v>
      </c>
      <c r="O33" s="27"/>
      <c r="P33" s="27"/>
      <c r="Q33" s="27">
        <f>+Table5[[#This Row],[Invoices]]-Table5[[#This Row],[Collected (EGP)]]</f>
        <v>0</v>
      </c>
      <c r="R33" s="46">
        <f>IFERROR(Table5[[#This Row],[Collected (EGP)]]/Table5[[#This Row],[Invoices]],0)</f>
        <v>0</v>
      </c>
      <c r="S33" s="27" t="str">
        <f t="shared" si="0"/>
        <v>High</v>
      </c>
    </row>
    <row r="34" spans="1:19" x14ac:dyDescent="0.25">
      <c r="A34" s="20" t="s">
        <v>24</v>
      </c>
      <c r="B34" s="21">
        <v>45991</v>
      </c>
      <c r="C34" s="43">
        <f>YEAR(Table5[[#This Row],[Date]])</f>
        <v>2025</v>
      </c>
      <c r="D34" s="21">
        <v>46898</v>
      </c>
      <c r="E34" s="43">
        <f>YEAR(Table5[[#This Row],[Contract Expiry date]])</f>
        <v>2028</v>
      </c>
      <c r="F34" s="22">
        <v>41429.824561403511</v>
      </c>
      <c r="G34" s="22">
        <v>50000</v>
      </c>
      <c r="H34" s="23">
        <v>0.12</v>
      </c>
      <c r="I34" s="22">
        <f>+Table5[[#This Row],[actual  sales ]]*Table5[[#This Row],[RS %]]</f>
        <v>4971.5789473684208</v>
      </c>
      <c r="J34" s="22">
        <f>IF(Table5[[#This Row],[RS]]&gt;Table5[[#This Row],[Minimum rent]],Table5[[#This Row],[RS]]-Table5[[#This Row],[Minimum rent]],0)</f>
        <v>0</v>
      </c>
      <c r="K34" s="22">
        <f>+Table5[[#This Row],[TOR]]+Table5[[#This Row],[Minimum rent]]</f>
        <v>50000</v>
      </c>
      <c r="L34" s="2">
        <f>AVERAGEIF(A:A,Table5[[#This Row],[Truck Name ]],K:K)</f>
        <v>50000</v>
      </c>
      <c r="M34" s="27">
        <f>AVERAGEIF(A:A,Table5[[#This Row],[Truck Name ]],G:G)</f>
        <v>50000</v>
      </c>
      <c r="N34" s="34">
        <f>IFERROR(Table5[[#This Row],[Revenue (Rent+TOR)]]/Table5[[#This Row],[actual  sales ]],0)</f>
        <v>1.2068600465805632</v>
      </c>
      <c r="O34" s="27"/>
      <c r="P34" s="27"/>
      <c r="Q34" s="27">
        <f>+Table5[[#This Row],[Invoices]]-Table5[[#This Row],[Collected (EGP)]]</f>
        <v>0</v>
      </c>
      <c r="R34" s="46">
        <f>IFERROR(Table5[[#This Row],[Collected (EGP)]]/Table5[[#This Row],[Invoices]],0)</f>
        <v>0</v>
      </c>
      <c r="S34" s="27" t="str">
        <f t="shared" si="0"/>
        <v>High</v>
      </c>
    </row>
    <row r="35" spans="1:19" x14ac:dyDescent="0.25">
      <c r="A35" s="20" t="s">
        <v>24</v>
      </c>
      <c r="B35" s="21">
        <v>46022</v>
      </c>
      <c r="C35" s="43">
        <f>YEAR(Table5[[#This Row],[Date]])</f>
        <v>2025</v>
      </c>
      <c r="D35" s="21">
        <v>46898</v>
      </c>
      <c r="E35" s="43">
        <f>YEAR(Table5[[#This Row],[Contract Expiry date]])</f>
        <v>2028</v>
      </c>
      <c r="F35" s="22">
        <v>52010</v>
      </c>
      <c r="G35" s="22">
        <v>50000</v>
      </c>
      <c r="H35" s="23">
        <v>0.12</v>
      </c>
      <c r="I35" s="22">
        <f>+Table5[[#This Row],[actual  sales ]]*Table5[[#This Row],[RS %]]</f>
        <v>6241.2</v>
      </c>
      <c r="J35" s="22">
        <f>IF(Table5[[#This Row],[RS]]&gt;Table5[[#This Row],[Minimum rent]],Table5[[#This Row],[RS]]-Table5[[#This Row],[Minimum rent]],0)</f>
        <v>0</v>
      </c>
      <c r="K35" s="22">
        <f>+Table5[[#This Row],[TOR]]+Table5[[#This Row],[Minimum rent]]</f>
        <v>50000</v>
      </c>
      <c r="L35" s="2">
        <f>AVERAGEIF(A:A,Table5[[#This Row],[Truck Name ]],K:K)</f>
        <v>50000</v>
      </c>
      <c r="M35" s="27">
        <f>AVERAGEIF(A:A,Table5[[#This Row],[Truck Name ]],G:G)</f>
        <v>50000</v>
      </c>
      <c r="N35" s="34">
        <f>IFERROR(Table5[[#This Row],[Revenue (Rent+TOR)]]/Table5[[#This Row],[actual  sales ]],0)</f>
        <v>0.9613535858488752</v>
      </c>
      <c r="O35" s="27">
        <v>506000</v>
      </c>
      <c r="P35" s="27">
        <v>506000</v>
      </c>
      <c r="Q35" s="27">
        <f>+Table5[[#This Row],[Invoices]]-Table5[[#This Row],[Collected (EGP)]]</f>
        <v>0</v>
      </c>
      <c r="R35" s="46">
        <f>IFERROR(Table5[[#This Row],[Collected (EGP)]]/Table5[[#This Row],[Invoices]],0)</f>
        <v>1</v>
      </c>
      <c r="S35" s="27" t="str">
        <f t="shared" si="0"/>
        <v>Healthy</v>
      </c>
    </row>
    <row r="36" spans="1:19" x14ac:dyDescent="0.25">
      <c r="A36" s="20"/>
      <c r="B36" s="21"/>
      <c r="C36" s="43"/>
      <c r="D36" s="21"/>
      <c r="E36" s="43"/>
      <c r="F36" s="22"/>
      <c r="G36" s="22"/>
      <c r="H36" s="23"/>
      <c r="I36" s="22">
        <f>+Table5[[#This Row],[actual  sales ]]*Table5[[#This Row],[RS %]]</f>
        <v>0</v>
      </c>
      <c r="J36" s="22">
        <f>IF(Table5[[#This Row],[RS]]&gt;Table5[[#This Row],[Minimum rent]],Table5[[#This Row],[RS]]-Table5[[#This Row],[Minimum rent]],0)</f>
        <v>0</v>
      </c>
      <c r="K36" s="22">
        <f>+Table5[[#This Row],[TOR]]+Table5[[#This Row],[Minimum rent]]</f>
        <v>0</v>
      </c>
      <c r="L36" s="2" t="e">
        <f>AVERAGEIF(A:A,Table5[[#This Row],[Truck Name ]],K:K)</f>
        <v>#DIV/0!</v>
      </c>
      <c r="M36" s="27" t="e">
        <f>AVERAGEIF(A:A,Table5[[#This Row],[Truck Name ]],G:G)</f>
        <v>#DIV/0!</v>
      </c>
      <c r="N36" s="34">
        <f>IFERROR(Table5[[#This Row],[Revenue (Rent+TOR)]]/Table5[[#This Row],[actual  sales ]],0)</f>
        <v>0</v>
      </c>
      <c r="O36" s="27"/>
      <c r="P36" s="27"/>
      <c r="Q36" s="27">
        <f>+Table5[[#This Row],[Invoices]]-Table5[[#This Row],[Collected (EGP)]]</f>
        <v>0</v>
      </c>
      <c r="R36" s="46">
        <f>IFERROR(Table5[[#This Row],[Collected (EGP)]]/Table5[[#This Row],[Invoices]],0)</f>
        <v>0</v>
      </c>
      <c r="S36" s="27" t="str">
        <f t="shared" si="0"/>
        <v>High</v>
      </c>
    </row>
    <row r="37" spans="1:19" x14ac:dyDescent="0.25">
      <c r="A37" s="20" t="s">
        <v>50</v>
      </c>
      <c r="B37" s="21">
        <v>46022</v>
      </c>
      <c r="C37" s="43">
        <f>YEAR(Table5[[#This Row],[Date]])</f>
        <v>2025</v>
      </c>
      <c r="D37" s="21">
        <v>46387</v>
      </c>
      <c r="E37" s="43">
        <f>YEAR(Table5[[#This Row],[Contract Expiry date]])</f>
        <v>2026</v>
      </c>
      <c r="F37" s="22">
        <v>0</v>
      </c>
      <c r="G37" s="22">
        <v>50000</v>
      </c>
      <c r="H37" s="23">
        <v>0.12</v>
      </c>
      <c r="I37" s="22">
        <f>+Table5[[#This Row],[actual  sales ]]*Table5[[#This Row],[RS %]]</f>
        <v>0</v>
      </c>
      <c r="J37" s="22">
        <f>IF(Table5[[#This Row],[RS]]&gt;Table5[[#This Row],[Minimum rent]],Table5[[#This Row],[RS]]-Table5[[#This Row],[Minimum rent]],0)</f>
        <v>0</v>
      </c>
      <c r="K37" s="22"/>
      <c r="L37" s="2"/>
      <c r="M37" s="27"/>
      <c r="N37" s="34">
        <f>IFERROR(Table5[[#This Row],[Revenue (Rent+TOR)]]/Table5[[#This Row],[actual  sales ]],0)</f>
        <v>0</v>
      </c>
      <c r="O37" s="27">
        <v>100000</v>
      </c>
      <c r="P37" s="27">
        <v>100000</v>
      </c>
      <c r="Q37" s="27">
        <f>+Table5[[#This Row],[Invoices]]-Table5[[#This Row],[Collected (EGP)]]</f>
        <v>0</v>
      </c>
      <c r="R37" s="46">
        <f>IFERROR(Table5[[#This Row],[Collected (EGP)]]/Table5[[#This Row],[Invoices]],0)</f>
        <v>1</v>
      </c>
      <c r="S37" s="27" t="str">
        <f t="shared" si="0"/>
        <v>Healthy</v>
      </c>
    </row>
    <row r="38" spans="1:19" x14ac:dyDescent="0.25">
      <c r="A38" s="20"/>
      <c r="B38" s="21"/>
      <c r="C38" s="43"/>
      <c r="D38" s="21"/>
      <c r="E38" s="43"/>
      <c r="F38" s="22"/>
      <c r="G38" s="22"/>
      <c r="H38" s="23"/>
      <c r="I38" s="22">
        <f>+Table5[[#This Row],[actual  sales ]]*Table5[[#This Row],[RS %]]</f>
        <v>0</v>
      </c>
      <c r="J38" s="22">
        <f>IF(Table5[[#This Row],[RS]]&gt;Table5[[#This Row],[Minimum rent]],Table5[[#This Row],[RS]]-Table5[[#This Row],[Minimum rent]],0)</f>
        <v>0</v>
      </c>
      <c r="K38" s="22">
        <f>+Table5[[#This Row],[TOR]]+Table5[[#This Row],[Minimum rent]]</f>
        <v>0</v>
      </c>
      <c r="L38" s="2" t="e">
        <f>AVERAGEIF(A:A,Table5[[#This Row],[Truck Name ]],K:K)</f>
        <v>#DIV/0!</v>
      </c>
      <c r="M38" s="27" t="e">
        <f>AVERAGEIF(A:A,Table5[[#This Row],[Truck Name ]],G:G)</f>
        <v>#DIV/0!</v>
      </c>
      <c r="N38" s="34">
        <f>IFERROR(Table5[[#This Row],[Revenue (Rent+TOR)]]/Table5[[#This Row],[actual  sales ]],0)</f>
        <v>0</v>
      </c>
      <c r="O38" s="27"/>
      <c r="P38" s="27"/>
      <c r="Q38" s="27">
        <f>+Table5[[#This Row],[Invoices]]-Table5[[#This Row],[Collected (EGP)]]</f>
        <v>0</v>
      </c>
      <c r="R38" s="46">
        <f>IFERROR(Table5[[#This Row],[Collected (EGP)]]/Table5[[#This Row],[Invoices]],0)</f>
        <v>0</v>
      </c>
      <c r="S38" s="27" t="str">
        <f t="shared" si="0"/>
        <v>High</v>
      </c>
    </row>
    <row r="39" spans="1:19" x14ac:dyDescent="0.25">
      <c r="A39" s="20" t="s">
        <v>18</v>
      </c>
      <c r="B39" s="21">
        <v>45777</v>
      </c>
      <c r="C39" s="43">
        <f>YEAR(Table5[[#This Row],[Date]])</f>
        <v>2025</v>
      </c>
      <c r="D39" s="21">
        <v>46843</v>
      </c>
      <c r="E39" s="43">
        <f>YEAR(Table5[[#This Row],[Contract Expiry date]])</f>
        <v>2028</v>
      </c>
      <c r="F39" s="22">
        <v>358126</v>
      </c>
      <c r="G39" s="22">
        <v>50000</v>
      </c>
      <c r="H39" s="23">
        <v>0.12</v>
      </c>
      <c r="I39" s="22">
        <f>+Table5[[#This Row],[actual  sales ]]*Table5[[#This Row],[RS %]]</f>
        <v>42975.119999999995</v>
      </c>
      <c r="J39" s="22">
        <f>IF(Table5[[#This Row],[RS]]&gt;Table5[[#This Row],[Minimum rent]],Table5[[#This Row],[RS]]-Table5[[#This Row],[Minimum rent]],0)</f>
        <v>0</v>
      </c>
      <c r="K39" s="22">
        <f>+Table5[[#This Row],[TOR]]+Table5[[#This Row],[Minimum rent]]</f>
        <v>50000</v>
      </c>
      <c r="L39" s="2">
        <f>AVERAGEIF(A:A,Table5[[#This Row],[Truck Name ]],K:K)</f>
        <v>55445.175111111108</v>
      </c>
      <c r="M39" s="27">
        <f>AVERAGEIF(A:A,Table5[[#This Row],[Truck Name ]],G:G)</f>
        <v>50000</v>
      </c>
      <c r="N39" s="34">
        <f>IFERROR(Table5[[#This Row],[Revenue (Rent+TOR)]]/Table5[[#This Row],[actual  sales ]],0)</f>
        <v>0.13961566599464992</v>
      </c>
      <c r="O39" s="27"/>
      <c r="P39" s="27"/>
      <c r="Q39" s="27">
        <f>+Table5[[#This Row],[Invoices]]-Table5[[#This Row],[Collected (EGP)]]</f>
        <v>0</v>
      </c>
      <c r="R39" s="46">
        <f>IFERROR(Table5[[#This Row],[Collected (EGP)]]/Table5[[#This Row],[Invoices]],0)</f>
        <v>0</v>
      </c>
      <c r="S39" s="27" t="str">
        <f t="shared" si="0"/>
        <v>High</v>
      </c>
    </row>
    <row r="40" spans="1:19" x14ac:dyDescent="0.25">
      <c r="A40" s="20" t="s">
        <v>18</v>
      </c>
      <c r="B40" s="21">
        <v>45808</v>
      </c>
      <c r="C40" s="43">
        <f>YEAR(Table5[[#This Row],[Date]])</f>
        <v>2025</v>
      </c>
      <c r="D40" s="21">
        <v>46843</v>
      </c>
      <c r="E40" s="43">
        <f>YEAR(Table5[[#This Row],[Contract Expiry date]])</f>
        <v>2028</v>
      </c>
      <c r="F40" s="22">
        <v>361751</v>
      </c>
      <c r="G40" s="22">
        <v>50000</v>
      </c>
      <c r="H40" s="23">
        <v>0.12</v>
      </c>
      <c r="I40" s="22">
        <f>+Table5[[#This Row],[actual  sales ]]*Table5[[#This Row],[RS %]]</f>
        <v>43410.119999999995</v>
      </c>
      <c r="J40" s="22">
        <f>IF(Table5[[#This Row],[RS]]&gt;Table5[[#This Row],[Minimum rent]],Table5[[#This Row],[RS]]-Table5[[#This Row],[Minimum rent]],0)</f>
        <v>0</v>
      </c>
      <c r="K40" s="22">
        <f>+Table5[[#This Row],[TOR]]+Table5[[#This Row],[Minimum rent]]</f>
        <v>50000</v>
      </c>
      <c r="L40" s="2">
        <f>AVERAGEIF(A:A,Table5[[#This Row],[Truck Name ]],K:K)</f>
        <v>55445.175111111108</v>
      </c>
      <c r="M40" s="27">
        <f>AVERAGEIF(A:A,Table5[[#This Row],[Truck Name ]],G:G)</f>
        <v>50000</v>
      </c>
      <c r="N40" s="34">
        <f>IFERROR(Table5[[#This Row],[Revenue (Rent+TOR)]]/Table5[[#This Row],[actual  sales ]],0)</f>
        <v>0.1382166186133556</v>
      </c>
      <c r="O40" s="27"/>
      <c r="P40" s="27"/>
      <c r="Q40" s="27">
        <f>+Table5[[#This Row],[Invoices]]-Table5[[#This Row],[Collected (EGP)]]</f>
        <v>0</v>
      </c>
      <c r="R40" s="46">
        <f>IFERROR(Table5[[#This Row],[Collected (EGP)]]/Table5[[#This Row],[Invoices]],0)</f>
        <v>0</v>
      </c>
      <c r="S40" s="27" t="str">
        <f t="shared" si="0"/>
        <v>High</v>
      </c>
    </row>
    <row r="41" spans="1:19" x14ac:dyDescent="0.25">
      <c r="A41" s="20" t="s">
        <v>18</v>
      </c>
      <c r="B41" s="21">
        <v>45838</v>
      </c>
      <c r="C41" s="43">
        <f>YEAR(Table5[[#This Row],[Date]])</f>
        <v>2025</v>
      </c>
      <c r="D41" s="21">
        <v>46843</v>
      </c>
      <c r="E41" s="43">
        <f>YEAR(Table5[[#This Row],[Contract Expiry date]])</f>
        <v>2028</v>
      </c>
      <c r="F41" s="22">
        <v>444812</v>
      </c>
      <c r="G41" s="22">
        <v>50000</v>
      </c>
      <c r="H41" s="23">
        <v>0.12</v>
      </c>
      <c r="I41" s="22">
        <f>+Table5[[#This Row],[actual  sales ]]*Table5[[#This Row],[RS %]]</f>
        <v>53377.439999999995</v>
      </c>
      <c r="J41" s="22">
        <f>IF(Table5[[#This Row],[RS]]&gt;Table5[[#This Row],[Minimum rent]],Table5[[#This Row],[RS]]-Table5[[#This Row],[Minimum rent]],0)</f>
        <v>3377.4399999999951</v>
      </c>
      <c r="K41" s="22">
        <f>+Table5[[#This Row],[TOR]]+Table5[[#This Row],[Minimum rent]]</f>
        <v>53377.439999999995</v>
      </c>
      <c r="L41" s="2">
        <f>AVERAGEIF(A:A,Table5[[#This Row],[Truck Name ]],K:K)</f>
        <v>55445.175111111108</v>
      </c>
      <c r="M41" s="27">
        <f>AVERAGEIF(A:A,Table5[[#This Row],[Truck Name ]],G:G)</f>
        <v>50000</v>
      </c>
      <c r="N41" s="34">
        <f>IFERROR(Table5[[#This Row],[Revenue (Rent+TOR)]]/Table5[[#This Row],[actual  sales ]],0)</f>
        <v>0.12</v>
      </c>
      <c r="O41" s="27"/>
      <c r="P41" s="27"/>
      <c r="Q41" s="27">
        <f>+Table5[[#This Row],[Invoices]]-Table5[[#This Row],[Collected (EGP)]]</f>
        <v>0</v>
      </c>
      <c r="R41" s="46">
        <f>IFERROR(Table5[[#This Row],[Collected (EGP)]]/Table5[[#This Row],[Invoices]],0)</f>
        <v>0</v>
      </c>
      <c r="S41" s="27" t="str">
        <f t="shared" si="0"/>
        <v>High</v>
      </c>
    </row>
    <row r="42" spans="1:19" x14ac:dyDescent="0.25">
      <c r="A42" s="20" t="s">
        <v>18</v>
      </c>
      <c r="B42" s="21">
        <v>45869</v>
      </c>
      <c r="C42" s="43">
        <f>YEAR(Table5[[#This Row],[Date]])</f>
        <v>2025</v>
      </c>
      <c r="D42" s="21">
        <v>46843</v>
      </c>
      <c r="E42" s="43">
        <f>YEAR(Table5[[#This Row],[Contract Expiry date]])</f>
        <v>2028</v>
      </c>
      <c r="F42" s="22">
        <v>467796</v>
      </c>
      <c r="G42" s="22">
        <v>50000</v>
      </c>
      <c r="H42" s="23">
        <v>0.12</v>
      </c>
      <c r="I42" s="22">
        <f>+Table5[[#This Row],[actual  sales ]]*Table5[[#This Row],[RS %]]</f>
        <v>56135.519999999997</v>
      </c>
      <c r="J42" s="22">
        <f>IF(Table5[[#This Row],[RS]]&gt;Table5[[#This Row],[Minimum rent]],Table5[[#This Row],[RS]]-Table5[[#This Row],[Minimum rent]],0)</f>
        <v>6135.5199999999968</v>
      </c>
      <c r="K42" s="22">
        <f>+Table5[[#This Row],[TOR]]+Table5[[#This Row],[Minimum rent]]</f>
        <v>56135.519999999997</v>
      </c>
      <c r="L42" s="2">
        <f>AVERAGEIF(A:A,Table5[[#This Row],[Truck Name ]],K:K)</f>
        <v>55445.175111111108</v>
      </c>
      <c r="M42" s="27">
        <f>AVERAGEIF(A:A,Table5[[#This Row],[Truck Name ]],G:G)</f>
        <v>50000</v>
      </c>
      <c r="N42" s="34">
        <f>IFERROR(Table5[[#This Row],[Revenue (Rent+TOR)]]/Table5[[#This Row],[actual  sales ]],0)</f>
        <v>0.12</v>
      </c>
      <c r="O42" s="27"/>
      <c r="P42" s="27"/>
      <c r="Q42" s="27">
        <f>+Table5[[#This Row],[Invoices]]-Table5[[#This Row],[Collected (EGP)]]</f>
        <v>0</v>
      </c>
      <c r="R42" s="46">
        <f>IFERROR(Table5[[#This Row],[Collected (EGP)]]/Table5[[#This Row],[Invoices]],0)</f>
        <v>0</v>
      </c>
      <c r="S42" s="27" t="str">
        <f t="shared" si="0"/>
        <v>High</v>
      </c>
    </row>
    <row r="43" spans="1:19" x14ac:dyDescent="0.25">
      <c r="A43" s="20" t="s">
        <v>18</v>
      </c>
      <c r="B43" s="21">
        <v>45900</v>
      </c>
      <c r="C43" s="43">
        <f>YEAR(Table5[[#This Row],[Date]])</f>
        <v>2025</v>
      </c>
      <c r="D43" s="21">
        <v>46843</v>
      </c>
      <c r="E43" s="43">
        <f>YEAR(Table5[[#This Row],[Contract Expiry date]])</f>
        <v>2028</v>
      </c>
      <c r="F43" s="22">
        <v>431743</v>
      </c>
      <c r="G43" s="22">
        <v>50000</v>
      </c>
      <c r="H43" s="23">
        <v>0.12</v>
      </c>
      <c r="I43" s="22">
        <f>+Table5[[#This Row],[actual  sales ]]*Table5[[#This Row],[RS %]]</f>
        <v>51809.159999999996</v>
      </c>
      <c r="J43" s="22">
        <f>IF(Table5[[#This Row],[RS]]&gt;Table5[[#This Row],[Minimum rent]],Table5[[#This Row],[RS]]-Table5[[#This Row],[Minimum rent]],0)</f>
        <v>1809.1599999999962</v>
      </c>
      <c r="K43" s="22">
        <f>+Table5[[#This Row],[TOR]]+Table5[[#This Row],[Minimum rent]]</f>
        <v>51809.159999999996</v>
      </c>
      <c r="L43" s="2">
        <f>AVERAGEIF(A:A,Table5[[#This Row],[Truck Name ]],K:K)</f>
        <v>55445.175111111108</v>
      </c>
      <c r="M43" s="27">
        <f>AVERAGEIF(A:A,Table5[[#This Row],[Truck Name ]],G:G)</f>
        <v>50000</v>
      </c>
      <c r="N43" s="34">
        <f>IFERROR(Table5[[#This Row],[Revenue (Rent+TOR)]]/Table5[[#This Row],[actual  sales ]],0)</f>
        <v>0.12</v>
      </c>
      <c r="O43" s="27"/>
      <c r="P43" s="27"/>
      <c r="Q43" s="27">
        <f>+Table5[[#This Row],[Invoices]]-Table5[[#This Row],[Collected (EGP)]]</f>
        <v>0</v>
      </c>
      <c r="R43" s="46">
        <f>IFERROR(Table5[[#This Row],[Collected (EGP)]]/Table5[[#This Row],[Invoices]],0)</f>
        <v>0</v>
      </c>
      <c r="S43" s="27" t="str">
        <f t="shared" si="0"/>
        <v>High</v>
      </c>
    </row>
    <row r="44" spans="1:19" x14ac:dyDescent="0.25">
      <c r="A44" s="20" t="s">
        <v>18</v>
      </c>
      <c r="B44" s="21">
        <v>45930</v>
      </c>
      <c r="C44" s="43">
        <f>YEAR(Table5[[#This Row],[Date]])</f>
        <v>2025</v>
      </c>
      <c r="D44" s="21">
        <v>46843</v>
      </c>
      <c r="E44" s="43">
        <f>YEAR(Table5[[#This Row],[Contract Expiry date]])</f>
        <v>2028</v>
      </c>
      <c r="F44" s="22">
        <v>429770.4</v>
      </c>
      <c r="G44" s="22">
        <v>50000</v>
      </c>
      <c r="H44" s="23">
        <v>0.12</v>
      </c>
      <c r="I44" s="22">
        <f>+Table5[[#This Row],[actual  sales ]]*Table5[[#This Row],[RS %]]</f>
        <v>51572.448000000004</v>
      </c>
      <c r="J44" s="22">
        <f>IF(Table5[[#This Row],[RS]]&gt;Table5[[#This Row],[Minimum rent]],Table5[[#This Row],[RS]]-Table5[[#This Row],[Minimum rent]],0)</f>
        <v>1572.448000000004</v>
      </c>
      <c r="K44" s="22">
        <f>+Table5[[#This Row],[TOR]]+Table5[[#This Row],[Minimum rent]]</f>
        <v>51572.448000000004</v>
      </c>
      <c r="L44" s="2">
        <f>AVERAGEIF(A:A,Table5[[#This Row],[Truck Name ]],K:K)</f>
        <v>55445.175111111108</v>
      </c>
      <c r="M44" s="27">
        <f>AVERAGEIF(A:A,Table5[[#This Row],[Truck Name ]],G:G)</f>
        <v>50000</v>
      </c>
      <c r="N44" s="34">
        <f>IFERROR(Table5[[#This Row],[Revenue (Rent+TOR)]]/Table5[[#This Row],[actual  sales ]],0)</f>
        <v>0.12000000000000001</v>
      </c>
      <c r="O44" s="27"/>
      <c r="P44" s="27"/>
      <c r="Q44" s="27">
        <f>+Table5[[#This Row],[Invoices]]-Table5[[#This Row],[Collected (EGP)]]</f>
        <v>0</v>
      </c>
      <c r="R44" s="46">
        <f>IFERROR(Table5[[#This Row],[Collected (EGP)]]/Table5[[#This Row],[Invoices]],0)</f>
        <v>0</v>
      </c>
      <c r="S44" s="27" t="str">
        <f t="shared" si="0"/>
        <v>High</v>
      </c>
    </row>
    <row r="45" spans="1:19" x14ac:dyDescent="0.25">
      <c r="A45" s="20" t="s">
        <v>18</v>
      </c>
      <c r="B45" s="21">
        <v>45961</v>
      </c>
      <c r="C45" s="43">
        <f>YEAR(Table5[[#This Row],[Date]])</f>
        <v>2025</v>
      </c>
      <c r="D45" s="21">
        <v>46843</v>
      </c>
      <c r="E45" s="43">
        <f>YEAR(Table5[[#This Row],[Contract Expiry date]])</f>
        <v>2028</v>
      </c>
      <c r="F45" s="22">
        <v>544342.30000000005</v>
      </c>
      <c r="G45" s="22">
        <v>50000</v>
      </c>
      <c r="H45" s="23">
        <v>0.12</v>
      </c>
      <c r="I45" s="22">
        <f>+Table5[[#This Row],[actual  sales ]]*Table5[[#This Row],[RS %]]</f>
        <v>65321.076000000001</v>
      </c>
      <c r="J45" s="22">
        <f>IF(Table5[[#This Row],[RS]]&gt;Table5[[#This Row],[Minimum rent]],Table5[[#This Row],[RS]]-Table5[[#This Row],[Minimum rent]],0)</f>
        <v>15321.076000000001</v>
      </c>
      <c r="K45" s="22">
        <f>+Table5[[#This Row],[TOR]]+Table5[[#This Row],[Minimum rent]]</f>
        <v>65321.076000000001</v>
      </c>
      <c r="L45" s="2">
        <f>AVERAGEIF(A:A,Table5[[#This Row],[Truck Name ]],K:K)</f>
        <v>55445.175111111108</v>
      </c>
      <c r="M45" s="27">
        <f>AVERAGEIF(A:A,Table5[[#This Row],[Truck Name ]],G:G)</f>
        <v>50000</v>
      </c>
      <c r="N45" s="34">
        <f>IFERROR(Table5[[#This Row],[Revenue (Rent+TOR)]]/Table5[[#This Row],[actual  sales ]],0)</f>
        <v>0.12</v>
      </c>
      <c r="O45" s="27"/>
      <c r="P45" s="27"/>
      <c r="Q45" s="27">
        <f>+Table5[[#This Row],[Invoices]]-Table5[[#This Row],[Collected (EGP)]]</f>
        <v>0</v>
      </c>
      <c r="R45" s="46">
        <f>IFERROR(Table5[[#This Row],[Collected (EGP)]]/Table5[[#This Row],[Invoices]],0)</f>
        <v>0</v>
      </c>
      <c r="S45" s="27" t="str">
        <f t="shared" si="0"/>
        <v>High</v>
      </c>
    </row>
    <row r="46" spans="1:19" x14ac:dyDescent="0.25">
      <c r="A46" s="20" t="s">
        <v>18</v>
      </c>
      <c r="B46" s="21">
        <v>45991</v>
      </c>
      <c r="C46" s="43">
        <f>YEAR(Table5[[#This Row],[Date]])</f>
        <v>2025</v>
      </c>
      <c r="D46" s="21">
        <v>46843</v>
      </c>
      <c r="E46" s="43">
        <f>YEAR(Table5[[#This Row],[Contract Expiry date]])</f>
        <v>2028</v>
      </c>
      <c r="F46" s="22">
        <v>506576.8</v>
      </c>
      <c r="G46" s="22">
        <v>50000</v>
      </c>
      <c r="H46" s="23">
        <v>0.12</v>
      </c>
      <c r="I46" s="22">
        <f>+Table5[[#This Row],[actual  sales ]]*Table5[[#This Row],[RS %]]</f>
        <v>60789.215999999993</v>
      </c>
      <c r="J46" s="22">
        <f>IF(Table5[[#This Row],[RS]]&gt;Table5[[#This Row],[Minimum rent]],Table5[[#This Row],[RS]]-Table5[[#This Row],[Minimum rent]],0)</f>
        <v>10789.215999999993</v>
      </c>
      <c r="K46" s="22">
        <f>+Table5[[#This Row],[TOR]]+Table5[[#This Row],[Minimum rent]]</f>
        <v>60789.215999999993</v>
      </c>
      <c r="L46" s="2">
        <f>AVERAGEIF(A:A,Table5[[#This Row],[Truck Name ]],K:K)</f>
        <v>55445.175111111108</v>
      </c>
      <c r="M46" s="27">
        <f>AVERAGEIF(A:A,Table5[[#This Row],[Truck Name ]],G:G)</f>
        <v>50000</v>
      </c>
      <c r="N46" s="34">
        <f>IFERROR(Table5[[#This Row],[Revenue (Rent+TOR)]]/Table5[[#This Row],[actual  sales ]],0)</f>
        <v>0.12</v>
      </c>
      <c r="O46" s="27"/>
      <c r="P46" s="27"/>
      <c r="Q46" s="27">
        <f>+Table5[[#This Row],[Invoices]]-Table5[[#This Row],[Collected (EGP)]]</f>
        <v>0</v>
      </c>
      <c r="R46" s="46">
        <f>IFERROR(Table5[[#This Row],[Collected (EGP)]]/Table5[[#This Row],[Invoices]],0)</f>
        <v>0</v>
      </c>
      <c r="S46" s="27" t="str">
        <f t="shared" si="0"/>
        <v>High</v>
      </c>
    </row>
    <row r="47" spans="1:19" x14ac:dyDescent="0.25">
      <c r="A47" s="20" t="s">
        <v>18</v>
      </c>
      <c r="B47" s="21">
        <v>46022</v>
      </c>
      <c r="C47" s="43">
        <f>YEAR(Table5[[#This Row],[Date]])</f>
        <v>2025</v>
      </c>
      <c r="D47" s="21">
        <v>46843</v>
      </c>
      <c r="E47" s="43">
        <f>YEAR(Table5[[#This Row],[Contract Expiry date]])</f>
        <v>2028</v>
      </c>
      <c r="F47" s="22">
        <v>500014.3</v>
      </c>
      <c r="G47" s="22">
        <v>50000</v>
      </c>
      <c r="H47" s="23">
        <v>0.12</v>
      </c>
      <c r="I47" s="22">
        <f>+Table5[[#This Row],[actual  sales ]]*Table5[[#This Row],[RS %]]</f>
        <v>60001.715999999993</v>
      </c>
      <c r="J47" s="22">
        <f>IF(Table5[[#This Row],[RS]]&gt;Table5[[#This Row],[Minimum rent]],Table5[[#This Row],[RS]]-Table5[[#This Row],[Minimum rent]],0)</f>
        <v>10001.715999999993</v>
      </c>
      <c r="K47" s="22">
        <f>+Table5[[#This Row],[TOR]]+Table5[[#This Row],[Minimum rent]]</f>
        <v>60001.715999999993</v>
      </c>
      <c r="L47" s="2">
        <f>AVERAGEIF(A:A,Table5[[#This Row],[Truck Name ]],K:K)</f>
        <v>55445.175111111108</v>
      </c>
      <c r="M47" s="27">
        <f>AVERAGEIF(A:A,Table5[[#This Row],[Truck Name ]],G:G)</f>
        <v>50000</v>
      </c>
      <c r="N47" s="34">
        <f>IFERROR(Table5[[#This Row],[Revenue (Rent+TOR)]]/Table5[[#This Row],[actual  sales ]],0)</f>
        <v>0.12</v>
      </c>
      <c r="O47" s="27">
        <v>650864.22</v>
      </c>
      <c r="P47" s="27">
        <v>619121</v>
      </c>
      <c r="Q47" s="27">
        <f>+Table5[[#This Row],[Invoices]]-Table5[[#This Row],[Collected (EGP)]]</f>
        <v>31743.219999999972</v>
      </c>
      <c r="R47" s="46">
        <f>IFERROR(Table5[[#This Row],[Collected (EGP)]]/Table5[[#This Row],[Invoices]],0)</f>
        <v>0.9512291211829097</v>
      </c>
      <c r="S47" s="27" t="str">
        <f t="shared" si="0"/>
        <v>Healthy</v>
      </c>
    </row>
    <row r="48" spans="1:19" x14ac:dyDescent="0.25">
      <c r="A48" s="20"/>
      <c r="B48" s="21"/>
      <c r="C48" s="43"/>
      <c r="D48" s="21"/>
      <c r="E48" s="43"/>
      <c r="F48" s="22"/>
      <c r="G48" s="22"/>
      <c r="H48" s="23"/>
      <c r="I48" s="22">
        <f>+Table5[[#This Row],[actual  sales ]]*Table5[[#This Row],[RS %]]</f>
        <v>0</v>
      </c>
      <c r="J48" s="22">
        <f>IF(Table5[[#This Row],[RS]]&gt;Table5[[#This Row],[Minimum rent]],Table5[[#This Row],[RS]]-Table5[[#This Row],[Minimum rent]],0)</f>
        <v>0</v>
      </c>
      <c r="K48" s="22">
        <f>+Table5[[#This Row],[TOR]]+Table5[[#This Row],[Minimum rent]]</f>
        <v>0</v>
      </c>
      <c r="L48" s="2" t="e">
        <f>AVERAGEIF(A:A,Table5[[#This Row],[Truck Name ]],K:K)</f>
        <v>#DIV/0!</v>
      </c>
      <c r="M48" s="27" t="e">
        <f>AVERAGEIF(A:A,Table5[[#This Row],[Truck Name ]],G:G)</f>
        <v>#DIV/0!</v>
      </c>
      <c r="N48" s="34">
        <f>IFERROR(Table5[[#This Row],[Revenue (Rent+TOR)]]/Table5[[#This Row],[actual  sales ]],0)</f>
        <v>0</v>
      </c>
      <c r="O48" s="27"/>
      <c r="P48" s="27"/>
      <c r="Q48" s="27">
        <f>+Table5[[#This Row],[Invoices]]-Table5[[#This Row],[Collected (EGP)]]</f>
        <v>0</v>
      </c>
      <c r="R48" s="46">
        <f>IFERROR(Table5[[#This Row],[Collected (EGP)]]/Table5[[#This Row],[Invoices]],0)</f>
        <v>0</v>
      </c>
      <c r="S48" s="27" t="str">
        <f t="shared" si="0"/>
        <v>High</v>
      </c>
    </row>
    <row r="49" spans="1:19" x14ac:dyDescent="0.25">
      <c r="A49" s="20" t="s">
        <v>16</v>
      </c>
      <c r="B49" s="21">
        <v>45688</v>
      </c>
      <c r="C49" s="43">
        <f>YEAR(Table5[[#This Row],[Date]])</f>
        <v>2025</v>
      </c>
      <c r="D49" s="21">
        <v>46022</v>
      </c>
      <c r="E49" s="43">
        <f>YEAR(Table5[[#This Row],[Contract Expiry date]])</f>
        <v>2025</v>
      </c>
      <c r="F49" s="22">
        <v>431935</v>
      </c>
      <c r="G49" s="22">
        <v>45000</v>
      </c>
      <c r="H49" s="23">
        <v>0.08</v>
      </c>
      <c r="I49" s="22">
        <f>+Table5[[#This Row],[actual  sales ]]*Table5[[#This Row],[RS %]]</f>
        <v>34554.800000000003</v>
      </c>
      <c r="J49" s="22">
        <f>IF(Table5[[#This Row],[RS]]&gt;Table5[[#This Row],[Minimum rent]],Table5[[#This Row],[RS]]-Table5[[#This Row],[Minimum rent]],0)</f>
        <v>0</v>
      </c>
      <c r="K49" s="22">
        <f>+Table5[[#This Row],[TOR]]+Table5[[#This Row],[Minimum rent]]</f>
        <v>45000</v>
      </c>
      <c r="L49" s="2">
        <f>AVERAGEIF(A:A,Table5[[#This Row],[Truck Name ]],K:K)</f>
        <v>67774.927266666666</v>
      </c>
      <c r="M49" s="27">
        <f>AVERAGEIF(A:A,Table5[[#This Row],[Truck Name ]],G:G)</f>
        <v>45416.666666666664</v>
      </c>
      <c r="N49" s="34">
        <f>IFERROR(Table5[[#This Row],[Revenue (Rent+TOR)]]/Table5[[#This Row],[actual  sales ]],0)</f>
        <v>0.1041823422505701</v>
      </c>
      <c r="O49" s="27"/>
      <c r="P49" s="27"/>
      <c r="Q49" s="27">
        <f>+Table5[[#This Row],[Invoices]]-Table5[[#This Row],[Collected (EGP)]]</f>
        <v>0</v>
      </c>
      <c r="R49" s="46">
        <f>IFERROR(Table5[[#This Row],[Collected (EGP)]]/Table5[[#This Row],[Invoices]],0)</f>
        <v>0</v>
      </c>
      <c r="S49" s="27" t="str">
        <f t="shared" si="0"/>
        <v>High</v>
      </c>
    </row>
    <row r="50" spans="1:19" x14ac:dyDescent="0.25">
      <c r="A50" s="20" t="s">
        <v>16</v>
      </c>
      <c r="B50" s="21">
        <v>45716</v>
      </c>
      <c r="C50" s="43">
        <f>YEAR(Table5[[#This Row],[Date]])</f>
        <v>2025</v>
      </c>
      <c r="D50" s="21">
        <v>46022</v>
      </c>
      <c r="E50" s="43">
        <f>YEAR(Table5[[#This Row],[Contract Expiry date]])</f>
        <v>2025</v>
      </c>
      <c r="F50" s="22">
        <v>824585.19</v>
      </c>
      <c r="G50" s="22">
        <v>45000</v>
      </c>
      <c r="H50" s="23">
        <v>0.08</v>
      </c>
      <c r="I50" s="22">
        <f>+Table5[[#This Row],[actual  sales ]]*Table5[[#This Row],[RS %]]</f>
        <v>65966.815199999997</v>
      </c>
      <c r="J50" s="22">
        <f>IF(Table5[[#This Row],[RS]]&gt;Table5[[#This Row],[Minimum rent]],Table5[[#This Row],[RS]]-Table5[[#This Row],[Minimum rent]],0)</f>
        <v>20966.815199999997</v>
      </c>
      <c r="K50" s="22">
        <f>+Table5[[#This Row],[TOR]]+Table5[[#This Row],[Minimum rent]]</f>
        <v>65966.815199999997</v>
      </c>
      <c r="L50" s="2">
        <f>AVERAGEIF(A:A,Table5[[#This Row],[Truck Name ]],K:K)</f>
        <v>67774.927266666666</v>
      </c>
      <c r="M50" s="27">
        <f>AVERAGEIF(A:A,Table5[[#This Row],[Truck Name ]],G:G)</f>
        <v>45416.666666666664</v>
      </c>
      <c r="N50" s="34">
        <f>IFERROR(Table5[[#This Row],[Revenue (Rent+TOR)]]/Table5[[#This Row],[actual  sales ]],0)</f>
        <v>0.08</v>
      </c>
      <c r="O50" s="27"/>
      <c r="P50" s="27"/>
      <c r="Q50" s="27">
        <f>+Table5[[#This Row],[Invoices]]-Table5[[#This Row],[Collected (EGP)]]</f>
        <v>0</v>
      </c>
      <c r="R50" s="46">
        <f>IFERROR(Table5[[#This Row],[Collected (EGP)]]/Table5[[#This Row],[Invoices]],0)</f>
        <v>0</v>
      </c>
      <c r="S50" s="27" t="str">
        <f t="shared" si="0"/>
        <v>High</v>
      </c>
    </row>
    <row r="51" spans="1:19" x14ac:dyDescent="0.25">
      <c r="A51" s="20" t="s">
        <v>16</v>
      </c>
      <c r="B51" s="21">
        <v>45747</v>
      </c>
      <c r="C51" s="43">
        <f>YEAR(Table5[[#This Row],[Date]])</f>
        <v>2025</v>
      </c>
      <c r="D51" s="21">
        <v>46022</v>
      </c>
      <c r="E51" s="43">
        <f>YEAR(Table5[[#This Row],[Contract Expiry date]])</f>
        <v>2025</v>
      </c>
      <c r="F51" s="22">
        <v>1277400</v>
      </c>
      <c r="G51" s="22">
        <v>45000</v>
      </c>
      <c r="H51" s="23">
        <v>0.08</v>
      </c>
      <c r="I51" s="22">
        <f>+Table5[[#This Row],[actual  sales ]]*Table5[[#This Row],[RS %]]</f>
        <v>102192</v>
      </c>
      <c r="J51" s="22">
        <f>IF(Table5[[#This Row],[RS]]&gt;Table5[[#This Row],[Minimum rent]],Table5[[#This Row],[RS]]-Table5[[#This Row],[Minimum rent]],0)</f>
        <v>57192</v>
      </c>
      <c r="K51" s="22">
        <f>+Table5[[#This Row],[TOR]]+Table5[[#This Row],[Minimum rent]]</f>
        <v>102192</v>
      </c>
      <c r="L51" s="2">
        <f>AVERAGEIF(A:A,Table5[[#This Row],[Truck Name ]],K:K)</f>
        <v>67774.927266666666</v>
      </c>
      <c r="M51" s="27">
        <f>AVERAGEIF(A:A,Table5[[#This Row],[Truck Name ]],G:G)</f>
        <v>45416.666666666664</v>
      </c>
      <c r="N51" s="34">
        <f>IFERROR(Table5[[#This Row],[Revenue (Rent+TOR)]]/Table5[[#This Row],[actual  sales ]],0)</f>
        <v>0.08</v>
      </c>
      <c r="O51" s="27"/>
      <c r="P51" s="27"/>
      <c r="Q51" s="27">
        <f>+Table5[[#This Row],[Invoices]]-Table5[[#This Row],[Collected (EGP)]]</f>
        <v>0</v>
      </c>
      <c r="R51" s="46">
        <f>IFERROR(Table5[[#This Row],[Collected (EGP)]]/Table5[[#This Row],[Invoices]],0)</f>
        <v>0</v>
      </c>
      <c r="S51" s="27" t="str">
        <f t="shared" si="0"/>
        <v>High</v>
      </c>
    </row>
    <row r="52" spans="1:19" x14ac:dyDescent="0.25">
      <c r="A52" s="20" t="s">
        <v>16</v>
      </c>
      <c r="B52" s="21">
        <v>45777</v>
      </c>
      <c r="C52" s="43">
        <f>YEAR(Table5[[#This Row],[Date]])</f>
        <v>2025</v>
      </c>
      <c r="D52" s="21">
        <v>46022</v>
      </c>
      <c r="E52" s="43">
        <f>YEAR(Table5[[#This Row],[Contract Expiry date]])</f>
        <v>2025</v>
      </c>
      <c r="F52" s="22">
        <v>601521</v>
      </c>
      <c r="G52" s="22">
        <v>45000</v>
      </c>
      <c r="H52" s="23">
        <v>0.08</v>
      </c>
      <c r="I52" s="22">
        <f>+Table5[[#This Row],[actual  sales ]]*Table5[[#This Row],[RS %]]</f>
        <v>48121.68</v>
      </c>
      <c r="J52" s="22">
        <f>IF(Table5[[#This Row],[RS]]&gt;Table5[[#This Row],[Minimum rent]],Table5[[#This Row],[RS]]-Table5[[#This Row],[Minimum rent]],0)</f>
        <v>3121.6800000000003</v>
      </c>
      <c r="K52" s="22">
        <f>+Table5[[#This Row],[TOR]]+Table5[[#This Row],[Minimum rent]]</f>
        <v>48121.68</v>
      </c>
      <c r="L52" s="2">
        <f>AVERAGEIF(A:A,Table5[[#This Row],[Truck Name ]],K:K)</f>
        <v>67774.927266666666</v>
      </c>
      <c r="M52" s="27">
        <f>AVERAGEIF(A:A,Table5[[#This Row],[Truck Name ]],G:G)</f>
        <v>45416.666666666664</v>
      </c>
      <c r="N52" s="34">
        <f>IFERROR(Table5[[#This Row],[Revenue (Rent+TOR)]]/Table5[[#This Row],[actual  sales ]],0)</f>
        <v>0.08</v>
      </c>
      <c r="O52" s="27"/>
      <c r="P52" s="27"/>
      <c r="Q52" s="27">
        <f>+Table5[[#This Row],[Invoices]]-Table5[[#This Row],[Collected (EGP)]]</f>
        <v>0</v>
      </c>
      <c r="R52" s="46">
        <f>IFERROR(Table5[[#This Row],[Collected (EGP)]]/Table5[[#This Row],[Invoices]],0)</f>
        <v>0</v>
      </c>
      <c r="S52" s="27" t="str">
        <f t="shared" si="0"/>
        <v>High</v>
      </c>
    </row>
    <row r="53" spans="1:19" x14ac:dyDescent="0.25">
      <c r="A53" s="20" t="s">
        <v>16</v>
      </c>
      <c r="B53" s="21">
        <v>45808</v>
      </c>
      <c r="C53" s="43">
        <f>YEAR(Table5[[#This Row],[Date]])</f>
        <v>2025</v>
      </c>
      <c r="D53" s="21">
        <v>46022</v>
      </c>
      <c r="E53" s="43">
        <f>YEAR(Table5[[#This Row],[Contract Expiry date]])</f>
        <v>2025</v>
      </c>
      <c r="F53" s="22">
        <v>395720</v>
      </c>
      <c r="G53" s="22">
        <v>45000</v>
      </c>
      <c r="H53" s="23">
        <v>0.08</v>
      </c>
      <c r="I53" s="22">
        <f>+Table5[[#This Row],[actual  sales ]]*Table5[[#This Row],[RS %]]</f>
        <v>31657.600000000002</v>
      </c>
      <c r="J53" s="22">
        <f>IF(Table5[[#This Row],[RS]]&gt;Table5[[#This Row],[Minimum rent]],Table5[[#This Row],[RS]]-Table5[[#This Row],[Minimum rent]],0)</f>
        <v>0</v>
      </c>
      <c r="K53" s="22">
        <f>+Table5[[#This Row],[TOR]]+Table5[[#This Row],[Minimum rent]]</f>
        <v>45000</v>
      </c>
      <c r="L53" s="2">
        <f>AVERAGEIF(A:A,Table5[[#This Row],[Truck Name ]],K:K)</f>
        <v>67774.927266666666</v>
      </c>
      <c r="M53" s="27">
        <f>AVERAGEIF(A:A,Table5[[#This Row],[Truck Name ]],G:G)</f>
        <v>45416.666666666664</v>
      </c>
      <c r="N53" s="34">
        <f>IFERROR(Table5[[#This Row],[Revenue (Rent+TOR)]]/Table5[[#This Row],[actual  sales ]],0)</f>
        <v>0.11371676943293238</v>
      </c>
      <c r="O53" s="27"/>
      <c r="P53" s="27"/>
      <c r="Q53" s="27">
        <f>+Table5[[#This Row],[Invoices]]-Table5[[#This Row],[Collected (EGP)]]</f>
        <v>0</v>
      </c>
      <c r="R53" s="46">
        <f>IFERROR(Table5[[#This Row],[Collected (EGP)]]/Table5[[#This Row],[Invoices]],0)</f>
        <v>0</v>
      </c>
      <c r="S53" s="27" t="str">
        <f t="shared" si="0"/>
        <v>High</v>
      </c>
    </row>
    <row r="54" spans="1:19" x14ac:dyDescent="0.25">
      <c r="A54" s="20" t="s">
        <v>16</v>
      </c>
      <c r="B54" s="21">
        <v>45838</v>
      </c>
      <c r="C54" s="43">
        <f>YEAR(Table5[[#This Row],[Date]])</f>
        <v>2025</v>
      </c>
      <c r="D54" s="21">
        <v>46022</v>
      </c>
      <c r="E54" s="43">
        <f>YEAR(Table5[[#This Row],[Contract Expiry date]])</f>
        <v>2025</v>
      </c>
      <c r="F54" s="22">
        <v>463656</v>
      </c>
      <c r="G54" s="22">
        <v>45000</v>
      </c>
      <c r="H54" s="23">
        <v>0.08</v>
      </c>
      <c r="I54" s="22">
        <f>+Table5[[#This Row],[actual  sales ]]*Table5[[#This Row],[RS %]]</f>
        <v>37092.480000000003</v>
      </c>
      <c r="J54" s="22">
        <f>IF(Table5[[#This Row],[RS]]&gt;Table5[[#This Row],[Minimum rent]],Table5[[#This Row],[RS]]-Table5[[#This Row],[Minimum rent]],0)</f>
        <v>0</v>
      </c>
      <c r="K54" s="22">
        <f>+Table5[[#This Row],[TOR]]+Table5[[#This Row],[Minimum rent]]</f>
        <v>45000</v>
      </c>
      <c r="L54" s="2">
        <f>AVERAGEIF(A:A,Table5[[#This Row],[Truck Name ]],K:K)</f>
        <v>67774.927266666666</v>
      </c>
      <c r="M54" s="27">
        <f>AVERAGEIF(A:A,Table5[[#This Row],[Truck Name ]],G:G)</f>
        <v>45416.666666666664</v>
      </c>
      <c r="N54" s="34">
        <f>IFERROR(Table5[[#This Row],[Revenue (Rent+TOR)]]/Table5[[#This Row],[actual  sales ]],0)</f>
        <v>9.7054712976862162E-2</v>
      </c>
      <c r="O54" s="27"/>
      <c r="P54" s="27"/>
      <c r="Q54" s="27">
        <f>+Table5[[#This Row],[Invoices]]-Table5[[#This Row],[Collected (EGP)]]</f>
        <v>0</v>
      </c>
      <c r="R54" s="46">
        <f>IFERROR(Table5[[#This Row],[Collected (EGP)]]/Table5[[#This Row],[Invoices]],0)</f>
        <v>0</v>
      </c>
      <c r="S54" s="27" t="str">
        <f t="shared" si="0"/>
        <v>High</v>
      </c>
    </row>
    <row r="55" spans="1:19" x14ac:dyDescent="0.25">
      <c r="A55" s="20" t="s">
        <v>16</v>
      </c>
      <c r="B55" s="21">
        <v>45869</v>
      </c>
      <c r="C55" s="43">
        <f>YEAR(Table5[[#This Row],[Date]])</f>
        <v>2025</v>
      </c>
      <c r="D55" s="21">
        <v>46022</v>
      </c>
      <c r="E55" s="43">
        <f>YEAR(Table5[[#This Row],[Contract Expiry date]])</f>
        <v>2025</v>
      </c>
      <c r="F55" s="22">
        <v>651278</v>
      </c>
      <c r="G55" s="22">
        <v>45000</v>
      </c>
      <c r="H55" s="23">
        <v>0.08</v>
      </c>
      <c r="I55" s="22">
        <f>+Table5[[#This Row],[actual  sales ]]*Table5[[#This Row],[RS %]]</f>
        <v>52102.239999999998</v>
      </c>
      <c r="J55" s="22">
        <f>IF(Table5[[#This Row],[RS]]&gt;Table5[[#This Row],[Minimum rent]],Table5[[#This Row],[RS]]-Table5[[#This Row],[Minimum rent]],0)</f>
        <v>7102.239999999998</v>
      </c>
      <c r="K55" s="22">
        <f>+Table5[[#This Row],[TOR]]+Table5[[#This Row],[Minimum rent]]</f>
        <v>52102.239999999998</v>
      </c>
      <c r="L55" s="2">
        <f>AVERAGEIF(A:A,Table5[[#This Row],[Truck Name ]],K:K)</f>
        <v>67774.927266666666</v>
      </c>
      <c r="M55" s="27">
        <f>AVERAGEIF(A:A,Table5[[#This Row],[Truck Name ]],G:G)</f>
        <v>45416.666666666664</v>
      </c>
      <c r="N55" s="34">
        <f>IFERROR(Table5[[#This Row],[Revenue (Rent+TOR)]]/Table5[[#This Row],[actual  sales ]],0)</f>
        <v>0.08</v>
      </c>
      <c r="O55" s="27"/>
      <c r="P55" s="27"/>
      <c r="Q55" s="27">
        <f>+Table5[[#This Row],[Invoices]]-Table5[[#This Row],[Collected (EGP)]]</f>
        <v>0</v>
      </c>
      <c r="R55" s="46">
        <f>IFERROR(Table5[[#This Row],[Collected (EGP)]]/Table5[[#This Row],[Invoices]],0)</f>
        <v>0</v>
      </c>
      <c r="S55" s="27" t="str">
        <f t="shared" si="0"/>
        <v>High</v>
      </c>
    </row>
    <row r="56" spans="1:19" x14ac:dyDescent="0.25">
      <c r="A56" s="20" t="s">
        <v>16</v>
      </c>
      <c r="B56" s="21">
        <v>45900</v>
      </c>
      <c r="C56" s="43">
        <f>YEAR(Table5[[#This Row],[Date]])</f>
        <v>2025</v>
      </c>
      <c r="D56" s="21">
        <v>46022</v>
      </c>
      <c r="E56" s="43">
        <f>YEAR(Table5[[#This Row],[Contract Expiry date]])</f>
        <v>2025</v>
      </c>
      <c r="F56" s="22">
        <v>721800</v>
      </c>
      <c r="G56" s="22">
        <v>45000</v>
      </c>
      <c r="H56" s="23">
        <v>0.08</v>
      </c>
      <c r="I56" s="22">
        <f>+Table5[[#This Row],[actual  sales ]]*Table5[[#This Row],[RS %]]</f>
        <v>57744</v>
      </c>
      <c r="J56" s="22">
        <f>IF(Table5[[#This Row],[RS]]&gt;Table5[[#This Row],[Minimum rent]],Table5[[#This Row],[RS]]-Table5[[#This Row],[Minimum rent]],0)</f>
        <v>12744</v>
      </c>
      <c r="K56" s="22">
        <f>+Table5[[#This Row],[TOR]]+Table5[[#This Row],[Minimum rent]]</f>
        <v>57744</v>
      </c>
      <c r="L56" s="2">
        <f>AVERAGEIF(A:A,Table5[[#This Row],[Truck Name ]],K:K)</f>
        <v>67774.927266666666</v>
      </c>
      <c r="M56" s="27">
        <f>AVERAGEIF(A:A,Table5[[#This Row],[Truck Name ]],G:G)</f>
        <v>45416.666666666664</v>
      </c>
      <c r="N56" s="34">
        <f>IFERROR(Table5[[#This Row],[Revenue (Rent+TOR)]]/Table5[[#This Row],[actual  sales ]],0)</f>
        <v>0.08</v>
      </c>
      <c r="O56" s="27"/>
      <c r="P56" s="27"/>
      <c r="Q56" s="27">
        <f>+Table5[[#This Row],[Invoices]]-Table5[[#This Row],[Collected (EGP)]]</f>
        <v>0</v>
      </c>
      <c r="R56" s="46">
        <f>IFERROR(Table5[[#This Row],[Collected (EGP)]]/Table5[[#This Row],[Invoices]],0)</f>
        <v>0</v>
      </c>
      <c r="S56" s="27" t="str">
        <f t="shared" si="0"/>
        <v>High</v>
      </c>
    </row>
    <row r="57" spans="1:19" x14ac:dyDescent="0.25">
      <c r="A57" s="20" t="s">
        <v>16</v>
      </c>
      <c r="B57" s="21">
        <v>45930</v>
      </c>
      <c r="C57" s="43">
        <f>YEAR(Table5[[#This Row],[Date]])</f>
        <v>2025</v>
      </c>
      <c r="D57" s="21">
        <v>46022</v>
      </c>
      <c r="E57" s="43">
        <f>YEAR(Table5[[#This Row],[Contract Expiry date]])</f>
        <v>2025</v>
      </c>
      <c r="F57" s="22">
        <v>983871.9</v>
      </c>
      <c r="G57" s="22">
        <v>45000</v>
      </c>
      <c r="H57" s="23">
        <v>0.08</v>
      </c>
      <c r="I57" s="22">
        <f>+Table5[[#This Row],[actual  sales ]]*Table5[[#This Row],[RS %]]</f>
        <v>78709.752000000008</v>
      </c>
      <c r="J57" s="22">
        <f>IF(Table5[[#This Row],[RS]]&gt;Table5[[#This Row],[Minimum rent]],Table5[[#This Row],[RS]]-Table5[[#This Row],[Minimum rent]],0)</f>
        <v>33709.752000000008</v>
      </c>
      <c r="K57" s="22">
        <f>+Table5[[#This Row],[TOR]]+Table5[[#This Row],[Minimum rent]]</f>
        <v>78709.752000000008</v>
      </c>
      <c r="L57" s="2">
        <f>AVERAGEIF(A:A,Table5[[#This Row],[Truck Name ]],K:K)</f>
        <v>67774.927266666666</v>
      </c>
      <c r="M57" s="27">
        <f>AVERAGEIF(A:A,Table5[[#This Row],[Truck Name ]],G:G)</f>
        <v>45416.666666666664</v>
      </c>
      <c r="N57" s="34">
        <f>IFERROR(Table5[[#This Row],[Revenue (Rent+TOR)]]/Table5[[#This Row],[actual  sales ]],0)</f>
        <v>0.08</v>
      </c>
      <c r="O57" s="27"/>
      <c r="P57" s="27"/>
      <c r="Q57" s="27">
        <f>+Table5[[#This Row],[Invoices]]-Table5[[#This Row],[Collected (EGP)]]</f>
        <v>0</v>
      </c>
      <c r="R57" s="46">
        <f>IFERROR(Table5[[#This Row],[Collected (EGP)]]/Table5[[#This Row],[Invoices]],0)</f>
        <v>0</v>
      </c>
      <c r="S57" s="27" t="str">
        <f t="shared" si="0"/>
        <v>High</v>
      </c>
    </row>
    <row r="58" spans="1:19" x14ac:dyDescent="0.25">
      <c r="A58" s="20" t="s">
        <v>16</v>
      </c>
      <c r="B58" s="21">
        <v>45961</v>
      </c>
      <c r="C58" s="43">
        <f>YEAR(Table5[[#This Row],[Date]])</f>
        <v>2025</v>
      </c>
      <c r="D58" s="21">
        <v>46022</v>
      </c>
      <c r="E58" s="43">
        <f>YEAR(Table5[[#This Row],[Contract Expiry date]])</f>
        <v>2025</v>
      </c>
      <c r="F58" s="22">
        <v>1042618</v>
      </c>
      <c r="G58" s="22">
        <v>45000</v>
      </c>
      <c r="H58" s="23">
        <v>0.08</v>
      </c>
      <c r="I58" s="22">
        <f>+Table5[[#This Row],[actual  sales ]]*Table5[[#This Row],[RS %]]</f>
        <v>83409.440000000002</v>
      </c>
      <c r="J58" s="22">
        <f>IF(Table5[[#This Row],[RS]]&gt;Table5[[#This Row],[Minimum rent]],Table5[[#This Row],[RS]]-Table5[[#This Row],[Minimum rent]],0)</f>
        <v>38409.440000000002</v>
      </c>
      <c r="K58" s="22">
        <f>+Table5[[#This Row],[TOR]]+Table5[[#This Row],[Minimum rent]]</f>
        <v>83409.440000000002</v>
      </c>
      <c r="L58" s="2">
        <f>AVERAGEIF(A:A,Table5[[#This Row],[Truck Name ]],K:K)</f>
        <v>67774.927266666666</v>
      </c>
      <c r="M58" s="27">
        <f>AVERAGEIF(A:A,Table5[[#This Row],[Truck Name ]],G:G)</f>
        <v>45416.666666666664</v>
      </c>
      <c r="N58" s="34">
        <f>IFERROR(Table5[[#This Row],[Revenue (Rent+TOR)]]/Table5[[#This Row],[actual  sales ]],0)</f>
        <v>0.08</v>
      </c>
      <c r="O58" s="27"/>
      <c r="P58" s="27"/>
      <c r="Q58" s="27">
        <f>+Table5[[#This Row],[Invoices]]-Table5[[#This Row],[Collected (EGP)]]</f>
        <v>0</v>
      </c>
      <c r="R58" s="46">
        <f>IFERROR(Table5[[#This Row],[Collected (EGP)]]/Table5[[#This Row],[Invoices]],0)</f>
        <v>0</v>
      </c>
      <c r="S58" s="27" t="str">
        <f t="shared" si="0"/>
        <v>High</v>
      </c>
    </row>
    <row r="59" spans="1:19" x14ac:dyDescent="0.25">
      <c r="A59" s="20" t="s">
        <v>16</v>
      </c>
      <c r="B59" s="21">
        <v>45991</v>
      </c>
      <c r="C59" s="43">
        <f>YEAR(Table5[[#This Row],[Date]])</f>
        <v>2025</v>
      </c>
      <c r="D59" s="21">
        <v>46022</v>
      </c>
      <c r="E59" s="43">
        <f>YEAR(Table5[[#This Row],[Contract Expiry date]])</f>
        <v>2025</v>
      </c>
      <c r="F59" s="22">
        <v>1114450</v>
      </c>
      <c r="G59" s="22">
        <v>45000</v>
      </c>
      <c r="H59" s="23">
        <v>0.08</v>
      </c>
      <c r="I59" s="22">
        <f>+Table5[[#This Row],[actual  sales ]]*Table5[[#This Row],[RS %]]</f>
        <v>89156</v>
      </c>
      <c r="J59" s="22">
        <f>IF(Table5[[#This Row],[RS]]&gt;Table5[[#This Row],[Minimum rent]],Table5[[#This Row],[RS]]-Table5[[#This Row],[Minimum rent]],0)</f>
        <v>44156</v>
      </c>
      <c r="K59" s="22">
        <f>+Table5[[#This Row],[TOR]]+Table5[[#This Row],[Minimum rent]]</f>
        <v>89156</v>
      </c>
      <c r="L59" s="2">
        <f>AVERAGEIF(A:A,Table5[[#This Row],[Truck Name ]],K:K)</f>
        <v>67774.927266666666</v>
      </c>
      <c r="M59" s="27">
        <f>AVERAGEIF(A:A,Table5[[#This Row],[Truck Name ]],G:G)</f>
        <v>45416.666666666664</v>
      </c>
      <c r="N59" s="34">
        <f>IFERROR(Table5[[#This Row],[Revenue (Rent+TOR)]]/Table5[[#This Row],[actual  sales ]],0)</f>
        <v>0.08</v>
      </c>
      <c r="O59" s="27"/>
      <c r="P59" s="27"/>
      <c r="Q59" s="27">
        <f>+Table5[[#This Row],[Invoices]]-Table5[[#This Row],[Collected (EGP)]]</f>
        <v>0</v>
      </c>
      <c r="R59" s="46">
        <f>IFERROR(Table5[[#This Row],[Collected (EGP)]]/Table5[[#This Row],[Invoices]],0)</f>
        <v>0</v>
      </c>
      <c r="S59" s="27" t="str">
        <f t="shared" si="0"/>
        <v>High</v>
      </c>
    </row>
    <row r="60" spans="1:19" x14ac:dyDescent="0.25">
      <c r="A60" s="20" t="s">
        <v>16</v>
      </c>
      <c r="B60" s="21">
        <v>46022</v>
      </c>
      <c r="C60" s="43">
        <f>YEAR(Table5[[#This Row],[Date]])</f>
        <v>2025</v>
      </c>
      <c r="D60" s="21">
        <v>47118</v>
      </c>
      <c r="E60" s="43">
        <f>YEAR(Table5[[#This Row],[Contract Expiry date]])</f>
        <v>2028</v>
      </c>
      <c r="F60" s="22">
        <v>1008972</v>
      </c>
      <c r="G60" s="22">
        <v>50000</v>
      </c>
      <c r="H60" s="23">
        <v>0.1</v>
      </c>
      <c r="I60" s="22">
        <f>+Table5[[#This Row],[actual  sales ]]*Table5[[#This Row],[RS %]]</f>
        <v>100897.20000000001</v>
      </c>
      <c r="J60" s="22">
        <f>IF(Table5[[#This Row],[RS]]&gt;Table5[[#This Row],[Minimum rent]],Table5[[#This Row],[RS]]-Table5[[#This Row],[Minimum rent]],0)</f>
        <v>50897.200000000012</v>
      </c>
      <c r="K60" s="22">
        <f>+Table5[[#This Row],[TOR]]+Table5[[#This Row],[Minimum rent]]</f>
        <v>100897.20000000001</v>
      </c>
      <c r="L60" s="2">
        <f>AVERAGEIF(A:A,Table5[[#This Row],[Truck Name ]],K:K)</f>
        <v>67774.927266666666</v>
      </c>
      <c r="M60" s="27">
        <f>AVERAGEIF(A:A,Table5[[#This Row],[Truck Name ]],G:G)</f>
        <v>45416.666666666664</v>
      </c>
      <c r="N60" s="34">
        <f>IFERROR(Table5[[#This Row],[Revenue (Rent+TOR)]]/Table5[[#This Row],[actual  sales ]],0)</f>
        <v>0.1</v>
      </c>
      <c r="O60" s="27">
        <v>862340.65</v>
      </c>
      <c r="P60" s="27">
        <v>669950</v>
      </c>
      <c r="Q60" s="27">
        <f>+Table5[[#This Row],[Invoices]]-Table5[[#This Row],[Collected (EGP)]]</f>
        <v>192390.65000000002</v>
      </c>
      <c r="R60" s="46">
        <f>IFERROR(Table5[[#This Row],[Collected (EGP)]]/Table5[[#This Row],[Invoices]],0)</f>
        <v>0.7768971577531455</v>
      </c>
      <c r="S60" s="27" t="str">
        <f t="shared" si="0"/>
        <v>Medium</v>
      </c>
    </row>
    <row r="61" spans="1:19" x14ac:dyDescent="0.25">
      <c r="A61" s="20"/>
      <c r="B61" s="21"/>
      <c r="C61" s="43"/>
      <c r="D61" s="21"/>
      <c r="E61" s="43"/>
      <c r="F61" s="22"/>
      <c r="G61" s="22"/>
      <c r="H61" s="23"/>
      <c r="I61" s="22">
        <f>+Table5[[#This Row],[actual  sales ]]*Table5[[#This Row],[RS %]]</f>
        <v>0</v>
      </c>
      <c r="J61" s="22">
        <f>IF(Table5[[#This Row],[RS]]&gt;Table5[[#This Row],[Minimum rent]],Table5[[#This Row],[RS]]-Table5[[#This Row],[Minimum rent]],0)</f>
        <v>0</v>
      </c>
      <c r="K61" s="22">
        <f>+Table5[[#This Row],[TOR]]+Table5[[#This Row],[Minimum rent]]</f>
        <v>0</v>
      </c>
      <c r="L61" s="2" t="e">
        <f>AVERAGEIF(A:A,Table5[[#This Row],[Truck Name ]],K:K)</f>
        <v>#DIV/0!</v>
      </c>
      <c r="M61" s="27" t="e">
        <f>AVERAGEIF(A:A,Table5[[#This Row],[Truck Name ]],G:G)</f>
        <v>#DIV/0!</v>
      </c>
      <c r="N61" s="34">
        <f>IFERROR(Table5[[#This Row],[Revenue (Rent+TOR)]]/Table5[[#This Row],[actual  sales ]],0)</f>
        <v>0</v>
      </c>
      <c r="O61" s="27"/>
      <c r="P61" s="27"/>
      <c r="Q61" s="27">
        <f>+Table5[[#This Row],[Invoices]]-Table5[[#This Row],[Collected (EGP)]]</f>
        <v>0</v>
      </c>
      <c r="R61" s="46">
        <f>IFERROR(Table5[[#This Row],[Collected (EGP)]]/Table5[[#This Row],[Invoices]],0)</f>
        <v>0</v>
      </c>
      <c r="S61" s="27" t="str">
        <f t="shared" si="0"/>
        <v>High</v>
      </c>
    </row>
    <row r="62" spans="1:19" x14ac:dyDescent="0.25">
      <c r="A62" s="20" t="s">
        <v>13</v>
      </c>
      <c r="B62" s="21">
        <v>45688</v>
      </c>
      <c r="C62" s="43">
        <f>YEAR(Table5[[#This Row],[Date]])</f>
        <v>2025</v>
      </c>
      <c r="D62" s="21">
        <v>46006</v>
      </c>
      <c r="E62" s="43">
        <f>YEAR(Table5[[#This Row],[Contract Expiry date]])</f>
        <v>2025</v>
      </c>
      <c r="F62" s="22">
        <v>278428.28000000003</v>
      </c>
      <c r="G62" s="22">
        <v>46000</v>
      </c>
      <c r="H62" s="23">
        <v>0.12</v>
      </c>
      <c r="I62" s="22">
        <f>+Table5[[#This Row],[actual  sales ]]*Table5[[#This Row],[RS %]]</f>
        <v>33411.393600000003</v>
      </c>
      <c r="J62" s="22">
        <f>IF(Table5[[#This Row],[RS]]&gt;Table5[[#This Row],[Minimum rent]],Table5[[#This Row],[RS]]-Table5[[#This Row],[Minimum rent]],0)</f>
        <v>0</v>
      </c>
      <c r="K62" s="22">
        <f>+Table5[[#This Row],[TOR]]+Table5[[#This Row],[Minimum rent]]</f>
        <v>46000</v>
      </c>
      <c r="L62" s="2">
        <f>AVERAGEIF(A:A,Table5[[#This Row],[Truck Name ]],K:K)</f>
        <v>46276.680666666674</v>
      </c>
      <c r="M62" s="27">
        <f>AVERAGEIF(A:A,Table5[[#This Row],[Truck Name ]],G:G)</f>
        <v>46000</v>
      </c>
      <c r="N62" s="34">
        <f>IFERROR(Table5[[#This Row],[Revenue (Rent+TOR)]]/Table5[[#This Row],[actual  sales ]],0)</f>
        <v>0.16521310263454558</v>
      </c>
      <c r="O62" s="27"/>
      <c r="P62" s="27"/>
      <c r="Q62" s="27">
        <f>+Table5[[#This Row],[Invoices]]-Table5[[#This Row],[Collected (EGP)]]</f>
        <v>0</v>
      </c>
      <c r="R62" s="46">
        <f>IFERROR(Table5[[#This Row],[Collected (EGP)]]/Table5[[#This Row],[Invoices]],0)</f>
        <v>0</v>
      </c>
      <c r="S62" s="27" t="str">
        <f t="shared" si="0"/>
        <v>High</v>
      </c>
    </row>
    <row r="63" spans="1:19" x14ac:dyDescent="0.25">
      <c r="A63" s="20" t="s">
        <v>13</v>
      </c>
      <c r="B63" s="21">
        <v>45716</v>
      </c>
      <c r="C63" s="43">
        <f>YEAR(Table5[[#This Row],[Date]])</f>
        <v>2025</v>
      </c>
      <c r="D63" s="21">
        <v>46006</v>
      </c>
      <c r="E63" s="43">
        <f>YEAR(Table5[[#This Row],[Contract Expiry date]])</f>
        <v>2025</v>
      </c>
      <c r="F63" s="22">
        <v>219333</v>
      </c>
      <c r="G63" s="22">
        <v>46000</v>
      </c>
      <c r="H63" s="23">
        <v>0.12</v>
      </c>
      <c r="I63" s="22">
        <f>+Table5[[#This Row],[actual  sales ]]*Table5[[#This Row],[RS %]]</f>
        <v>26319.96</v>
      </c>
      <c r="J63" s="22">
        <f>IF(Table5[[#This Row],[RS]]&gt;Table5[[#This Row],[Minimum rent]],Table5[[#This Row],[RS]]-Table5[[#This Row],[Minimum rent]],0)</f>
        <v>0</v>
      </c>
      <c r="K63" s="22">
        <f>+Table5[[#This Row],[TOR]]+Table5[[#This Row],[Minimum rent]]</f>
        <v>46000</v>
      </c>
      <c r="L63" s="2">
        <f>AVERAGEIF(A:A,Table5[[#This Row],[Truck Name ]],K:K)</f>
        <v>46276.680666666674</v>
      </c>
      <c r="M63" s="27">
        <f>AVERAGEIF(A:A,Table5[[#This Row],[Truck Name ]],G:G)</f>
        <v>46000</v>
      </c>
      <c r="N63" s="34">
        <f>IFERROR(Table5[[#This Row],[Revenue (Rent+TOR)]]/Table5[[#This Row],[actual  sales ]],0)</f>
        <v>0.20972676250267858</v>
      </c>
      <c r="O63" s="27"/>
      <c r="P63" s="27"/>
      <c r="Q63" s="27">
        <f>+Table5[[#This Row],[Invoices]]-Table5[[#This Row],[Collected (EGP)]]</f>
        <v>0</v>
      </c>
      <c r="R63" s="46">
        <f>IFERROR(Table5[[#This Row],[Collected (EGP)]]/Table5[[#This Row],[Invoices]],0)</f>
        <v>0</v>
      </c>
      <c r="S63" s="27" t="str">
        <f t="shared" si="0"/>
        <v>High</v>
      </c>
    </row>
    <row r="64" spans="1:19" x14ac:dyDescent="0.25">
      <c r="A64" s="20" t="s">
        <v>13</v>
      </c>
      <c r="B64" s="21">
        <v>45747</v>
      </c>
      <c r="C64" s="43">
        <f>YEAR(Table5[[#This Row],[Date]])</f>
        <v>2025</v>
      </c>
      <c r="D64" s="21">
        <v>46006</v>
      </c>
      <c r="E64" s="43">
        <f>YEAR(Table5[[#This Row],[Contract Expiry date]])</f>
        <v>2025</v>
      </c>
      <c r="F64" s="22">
        <v>171359.29</v>
      </c>
      <c r="G64" s="22">
        <v>46000</v>
      </c>
      <c r="H64" s="23">
        <v>0.12</v>
      </c>
      <c r="I64" s="22">
        <f>+Table5[[#This Row],[actual  sales ]]*Table5[[#This Row],[RS %]]</f>
        <v>20563.114799999999</v>
      </c>
      <c r="J64" s="2">
        <f>IF(Table5[[#This Row],[RS]]&gt;Table5[[#This Row],[Minimum rent]],Table5[[#This Row],[RS]]-Table5[[#This Row],[Minimum rent]],0)</f>
        <v>0</v>
      </c>
      <c r="K64" s="22">
        <f>+Table5[[#This Row],[TOR]]+Table5[[#This Row],[Minimum rent]]</f>
        <v>46000</v>
      </c>
      <c r="L64" s="2">
        <f>AVERAGEIF(A:A,Table5[[#This Row],[Truck Name ]],K:K)</f>
        <v>46276.680666666674</v>
      </c>
      <c r="M64" s="27">
        <f>AVERAGEIF(A:A,Table5[[#This Row],[Truck Name ]],G:G)</f>
        <v>46000</v>
      </c>
      <c r="N64" s="34">
        <f>IFERROR(Table5[[#This Row],[Revenue (Rent+TOR)]]/Table5[[#This Row],[actual  sales ]],0)</f>
        <v>0.26844182185862231</v>
      </c>
      <c r="O64" s="27"/>
      <c r="P64" s="27"/>
      <c r="Q64" s="27">
        <f>+Table5[[#This Row],[Invoices]]-Table5[[#This Row],[Collected (EGP)]]</f>
        <v>0</v>
      </c>
      <c r="R64" s="46">
        <f>IFERROR(Table5[[#This Row],[Collected (EGP)]]/Table5[[#This Row],[Invoices]],0)</f>
        <v>0</v>
      </c>
      <c r="S64" s="27" t="str">
        <f t="shared" si="0"/>
        <v>High</v>
      </c>
    </row>
    <row r="65" spans="1:19" x14ac:dyDescent="0.25">
      <c r="A65" s="20" t="s">
        <v>13</v>
      </c>
      <c r="B65" s="21">
        <v>45777</v>
      </c>
      <c r="C65" s="43">
        <f>YEAR(Table5[[#This Row],[Date]])</f>
        <v>2025</v>
      </c>
      <c r="D65" s="21">
        <v>46006</v>
      </c>
      <c r="E65" s="43">
        <f>YEAR(Table5[[#This Row],[Contract Expiry date]])</f>
        <v>2025</v>
      </c>
      <c r="F65" s="22">
        <v>292982.05</v>
      </c>
      <c r="G65" s="22">
        <v>46000</v>
      </c>
      <c r="H65" s="23">
        <v>0.12</v>
      </c>
      <c r="I65" s="22">
        <f>+Table5[[#This Row],[actual  sales ]]*Table5[[#This Row],[RS %]]</f>
        <v>35157.845999999998</v>
      </c>
      <c r="J65" s="22">
        <f>IF(Table5[[#This Row],[RS]]&gt;Table5[[#This Row],[Minimum rent]],Table5[[#This Row],[RS]]-Table5[[#This Row],[Minimum rent]],0)</f>
        <v>0</v>
      </c>
      <c r="K65" s="22">
        <f>+Table5[[#This Row],[TOR]]+Table5[[#This Row],[Minimum rent]]</f>
        <v>46000</v>
      </c>
      <c r="L65" s="2">
        <f>AVERAGEIF(A:A,Table5[[#This Row],[Truck Name ]],K:K)</f>
        <v>46276.680666666674</v>
      </c>
      <c r="M65" s="27">
        <f>AVERAGEIF(A:A,Table5[[#This Row],[Truck Name ]],G:G)</f>
        <v>46000</v>
      </c>
      <c r="N65" s="34">
        <f>IFERROR(Table5[[#This Row],[Revenue (Rent+TOR)]]/Table5[[#This Row],[actual  sales ]],0)</f>
        <v>0.15700620567027912</v>
      </c>
      <c r="O65" s="27"/>
      <c r="P65" s="27"/>
      <c r="Q65" s="27">
        <f>+Table5[[#This Row],[Invoices]]-Table5[[#This Row],[Collected (EGP)]]</f>
        <v>0</v>
      </c>
      <c r="R65" s="46">
        <f>IFERROR(Table5[[#This Row],[Collected (EGP)]]/Table5[[#This Row],[Invoices]],0)</f>
        <v>0</v>
      </c>
      <c r="S65" s="27" t="str">
        <f t="shared" si="0"/>
        <v>High</v>
      </c>
    </row>
    <row r="66" spans="1:19" x14ac:dyDescent="0.25">
      <c r="A66" s="20" t="s">
        <v>13</v>
      </c>
      <c r="B66" s="21">
        <v>45808</v>
      </c>
      <c r="C66" s="43">
        <f>YEAR(Table5[[#This Row],[Date]])</f>
        <v>2025</v>
      </c>
      <c r="D66" s="21">
        <v>46006</v>
      </c>
      <c r="E66" s="43">
        <f>YEAR(Table5[[#This Row],[Contract Expiry date]])</f>
        <v>2025</v>
      </c>
      <c r="F66" s="22">
        <v>315310</v>
      </c>
      <c r="G66" s="22">
        <v>46000</v>
      </c>
      <c r="H66" s="23">
        <v>0.12</v>
      </c>
      <c r="I66" s="22">
        <f>+Table5[[#This Row],[actual  sales ]]*Table5[[#This Row],[RS %]]</f>
        <v>37837.199999999997</v>
      </c>
      <c r="J66" s="22">
        <f>IF(Table5[[#This Row],[RS]]&gt;Table5[[#This Row],[Minimum rent]],Table5[[#This Row],[RS]]-Table5[[#This Row],[Minimum rent]],0)</f>
        <v>0</v>
      </c>
      <c r="K66" s="22">
        <f>+Table5[[#This Row],[TOR]]+Table5[[#This Row],[Minimum rent]]</f>
        <v>46000</v>
      </c>
      <c r="L66" s="2">
        <f>AVERAGEIF(A:A,Table5[[#This Row],[Truck Name ]],K:K)</f>
        <v>46276.680666666674</v>
      </c>
      <c r="M66" s="27">
        <f>AVERAGEIF(A:A,Table5[[#This Row],[Truck Name ]],G:G)</f>
        <v>46000</v>
      </c>
      <c r="N66" s="34">
        <f>IFERROR(Table5[[#This Row],[Revenue (Rent+TOR)]]/Table5[[#This Row],[actual  sales ]],0)</f>
        <v>0.14588817354349687</v>
      </c>
      <c r="O66" s="27"/>
      <c r="P66" s="27"/>
      <c r="Q66" s="27">
        <f>+Table5[[#This Row],[Invoices]]-Table5[[#This Row],[Collected (EGP)]]</f>
        <v>0</v>
      </c>
      <c r="R66" s="46">
        <f>IFERROR(Table5[[#This Row],[Collected (EGP)]]/Table5[[#This Row],[Invoices]],0)</f>
        <v>0</v>
      </c>
      <c r="S66" s="27" t="str">
        <f t="shared" ref="S66:S129" si="1">IF(OR(Q66&gt;500000,R66&lt;0.7),"High",IF(OR(Q66&gt;=100000,R66&lt;0.9),"Medium","Healthy"))</f>
        <v>High</v>
      </c>
    </row>
    <row r="67" spans="1:19" x14ac:dyDescent="0.25">
      <c r="A67" s="20" t="s">
        <v>13</v>
      </c>
      <c r="B67" s="21">
        <v>45838</v>
      </c>
      <c r="C67" s="43">
        <f>YEAR(Table5[[#This Row],[Date]])</f>
        <v>2025</v>
      </c>
      <c r="D67" s="21">
        <v>46006</v>
      </c>
      <c r="E67" s="43">
        <f>YEAR(Table5[[#This Row],[Contract Expiry date]])</f>
        <v>2025</v>
      </c>
      <c r="F67" s="22">
        <v>354715</v>
      </c>
      <c r="G67" s="22">
        <v>46000</v>
      </c>
      <c r="H67" s="23">
        <v>0.12</v>
      </c>
      <c r="I67" s="22">
        <f>+Table5[[#This Row],[actual  sales ]]*Table5[[#This Row],[RS %]]</f>
        <v>42565.799999999996</v>
      </c>
      <c r="J67" s="22">
        <f>IF(Table5[[#This Row],[RS]]&gt;Table5[[#This Row],[Minimum rent]],Table5[[#This Row],[RS]]-Table5[[#This Row],[Minimum rent]],0)</f>
        <v>0</v>
      </c>
      <c r="K67" s="22">
        <f>+Table5[[#This Row],[TOR]]+Table5[[#This Row],[Minimum rent]]</f>
        <v>46000</v>
      </c>
      <c r="L67" s="2">
        <f>AVERAGEIF(A:A,Table5[[#This Row],[Truck Name ]],K:K)</f>
        <v>46276.680666666674</v>
      </c>
      <c r="M67" s="27">
        <f>AVERAGEIF(A:A,Table5[[#This Row],[Truck Name ]],G:G)</f>
        <v>46000</v>
      </c>
      <c r="N67" s="34">
        <f>IFERROR(Table5[[#This Row],[Revenue (Rent+TOR)]]/Table5[[#This Row],[actual  sales ]],0)</f>
        <v>0.12968157534922403</v>
      </c>
      <c r="O67" s="27"/>
      <c r="P67" s="27"/>
      <c r="Q67" s="27">
        <f>+Table5[[#This Row],[Invoices]]-Table5[[#This Row],[Collected (EGP)]]</f>
        <v>0</v>
      </c>
      <c r="R67" s="46">
        <f>IFERROR(Table5[[#This Row],[Collected (EGP)]]/Table5[[#This Row],[Invoices]],0)</f>
        <v>0</v>
      </c>
      <c r="S67" s="27" t="str">
        <f t="shared" si="1"/>
        <v>High</v>
      </c>
    </row>
    <row r="68" spans="1:19" x14ac:dyDescent="0.25">
      <c r="A68" s="20" t="s">
        <v>13</v>
      </c>
      <c r="B68" s="21">
        <v>45869</v>
      </c>
      <c r="C68" s="43">
        <f>YEAR(Table5[[#This Row],[Date]])</f>
        <v>2025</v>
      </c>
      <c r="D68" s="21">
        <v>46006</v>
      </c>
      <c r="E68" s="43">
        <f>YEAR(Table5[[#This Row],[Contract Expiry date]])</f>
        <v>2025</v>
      </c>
      <c r="F68" s="22">
        <v>324678.06</v>
      </c>
      <c r="G68" s="22">
        <v>46000</v>
      </c>
      <c r="H68" s="23">
        <v>0.12</v>
      </c>
      <c r="I68" s="22">
        <f>+Table5[[#This Row],[actual  sales ]]*Table5[[#This Row],[RS %]]</f>
        <v>38961.367200000001</v>
      </c>
      <c r="J68" s="22">
        <f>IF(Table5[[#This Row],[RS]]&gt;Table5[[#This Row],[Minimum rent]],Table5[[#This Row],[RS]]-Table5[[#This Row],[Minimum rent]],0)</f>
        <v>0</v>
      </c>
      <c r="K68" s="22">
        <f>+Table5[[#This Row],[TOR]]+Table5[[#This Row],[Minimum rent]]</f>
        <v>46000</v>
      </c>
      <c r="L68" s="2">
        <f>AVERAGEIF(A:A,Table5[[#This Row],[Truck Name ]],K:K)</f>
        <v>46276.680666666674</v>
      </c>
      <c r="M68" s="27">
        <f>AVERAGEIF(A:A,Table5[[#This Row],[Truck Name ]],G:G)</f>
        <v>46000</v>
      </c>
      <c r="N68" s="34">
        <f>IFERROR(Table5[[#This Row],[Revenue (Rent+TOR)]]/Table5[[#This Row],[actual  sales ]],0)</f>
        <v>0.14167880638439198</v>
      </c>
      <c r="O68" s="27"/>
      <c r="P68" s="27"/>
      <c r="Q68" s="27">
        <f>+Table5[[#This Row],[Invoices]]-Table5[[#This Row],[Collected (EGP)]]</f>
        <v>0</v>
      </c>
      <c r="R68" s="46">
        <f>IFERROR(Table5[[#This Row],[Collected (EGP)]]/Table5[[#This Row],[Invoices]],0)</f>
        <v>0</v>
      </c>
      <c r="S68" s="27" t="str">
        <f t="shared" si="1"/>
        <v>High</v>
      </c>
    </row>
    <row r="69" spans="1:19" x14ac:dyDescent="0.25">
      <c r="A69" s="20" t="s">
        <v>13</v>
      </c>
      <c r="B69" s="21">
        <v>45900</v>
      </c>
      <c r="C69" s="43">
        <f>YEAR(Table5[[#This Row],[Date]])</f>
        <v>2025</v>
      </c>
      <c r="D69" s="21">
        <v>46006</v>
      </c>
      <c r="E69" s="43">
        <f>YEAR(Table5[[#This Row],[Contract Expiry date]])</f>
        <v>2025</v>
      </c>
      <c r="F69" s="22">
        <v>311135</v>
      </c>
      <c r="G69" s="22">
        <v>46000</v>
      </c>
      <c r="H69" s="23">
        <v>0.12</v>
      </c>
      <c r="I69" s="22">
        <f>+Table5[[#This Row],[actual  sales ]]*Table5[[#This Row],[RS %]]</f>
        <v>37336.199999999997</v>
      </c>
      <c r="J69" s="22">
        <f>IF(Table5[[#This Row],[RS]]&gt;Table5[[#This Row],[Minimum rent]],Table5[[#This Row],[RS]]-Table5[[#This Row],[Minimum rent]],0)</f>
        <v>0</v>
      </c>
      <c r="K69" s="22">
        <f>+Table5[[#This Row],[TOR]]+Table5[[#This Row],[Minimum rent]]</f>
        <v>46000</v>
      </c>
      <c r="L69" s="2">
        <f>AVERAGEIF(A:A,Table5[[#This Row],[Truck Name ]],K:K)</f>
        <v>46276.680666666674</v>
      </c>
      <c r="M69" s="27">
        <f>AVERAGEIF(A:A,Table5[[#This Row],[Truck Name ]],G:G)</f>
        <v>46000</v>
      </c>
      <c r="N69" s="34">
        <f>IFERROR(Table5[[#This Row],[Revenue (Rent+TOR)]]/Table5[[#This Row],[actual  sales ]],0)</f>
        <v>0.14784579041252188</v>
      </c>
      <c r="O69" s="27"/>
      <c r="P69" s="27"/>
      <c r="Q69" s="27">
        <f>+Table5[[#This Row],[Invoices]]-Table5[[#This Row],[Collected (EGP)]]</f>
        <v>0</v>
      </c>
      <c r="R69" s="46">
        <f>IFERROR(Table5[[#This Row],[Collected (EGP)]]/Table5[[#This Row],[Invoices]],0)</f>
        <v>0</v>
      </c>
      <c r="S69" s="27" t="str">
        <f t="shared" si="1"/>
        <v>High</v>
      </c>
    </row>
    <row r="70" spans="1:19" x14ac:dyDescent="0.25">
      <c r="A70" s="20" t="s">
        <v>13</v>
      </c>
      <c r="B70" s="21">
        <v>45930</v>
      </c>
      <c r="C70" s="43">
        <f>YEAR(Table5[[#This Row],[Date]])</f>
        <v>2025</v>
      </c>
      <c r="D70" s="21">
        <v>46006</v>
      </c>
      <c r="E70" s="43">
        <f>YEAR(Table5[[#This Row],[Contract Expiry date]])</f>
        <v>2025</v>
      </c>
      <c r="F70" s="22">
        <v>301812.32</v>
      </c>
      <c r="G70" s="22">
        <v>46000</v>
      </c>
      <c r="H70" s="23">
        <v>0.12</v>
      </c>
      <c r="I70" s="22">
        <f>+Table5[[#This Row],[actual  sales ]]*Table5[[#This Row],[RS %]]</f>
        <v>36217.4784</v>
      </c>
      <c r="J70" s="22">
        <f>IF(Table5[[#This Row],[RS]]&gt;Table5[[#This Row],[Minimum rent]],Table5[[#This Row],[RS]]-Table5[[#This Row],[Minimum rent]],0)</f>
        <v>0</v>
      </c>
      <c r="K70" s="22">
        <f>+Table5[[#This Row],[TOR]]+Table5[[#This Row],[Minimum rent]]</f>
        <v>46000</v>
      </c>
      <c r="L70" s="2">
        <f>AVERAGEIF(A:A,Table5[[#This Row],[Truck Name ]],K:K)</f>
        <v>46276.680666666674</v>
      </c>
      <c r="M70" s="27">
        <f>AVERAGEIF(A:A,Table5[[#This Row],[Truck Name ]],G:G)</f>
        <v>46000</v>
      </c>
      <c r="N70" s="34">
        <f>IFERROR(Table5[[#This Row],[Revenue (Rent+TOR)]]/Table5[[#This Row],[actual  sales ]],0)</f>
        <v>0.15241259866396442</v>
      </c>
      <c r="O70" s="27"/>
      <c r="P70" s="27"/>
      <c r="Q70" s="27">
        <f>+Table5[[#This Row],[Invoices]]-Table5[[#This Row],[Collected (EGP)]]</f>
        <v>0</v>
      </c>
      <c r="R70" s="46">
        <f>IFERROR(Table5[[#This Row],[Collected (EGP)]]/Table5[[#This Row],[Invoices]],0)</f>
        <v>0</v>
      </c>
      <c r="S70" s="27" t="str">
        <f t="shared" si="1"/>
        <v>High</v>
      </c>
    </row>
    <row r="71" spans="1:19" x14ac:dyDescent="0.25">
      <c r="A71" s="20" t="s">
        <v>13</v>
      </c>
      <c r="B71" s="21">
        <v>45961</v>
      </c>
      <c r="C71" s="43">
        <f>YEAR(Table5[[#This Row],[Date]])</f>
        <v>2025</v>
      </c>
      <c r="D71" s="21">
        <v>46006</v>
      </c>
      <c r="E71" s="43">
        <f>YEAR(Table5[[#This Row],[Contract Expiry date]])</f>
        <v>2025</v>
      </c>
      <c r="F71" s="22">
        <v>411001.39999999997</v>
      </c>
      <c r="G71" s="22">
        <v>46000</v>
      </c>
      <c r="H71" s="23">
        <v>0.12</v>
      </c>
      <c r="I71" s="22">
        <f>+Table5[[#This Row],[actual  sales ]]*Table5[[#This Row],[RS %]]</f>
        <v>49320.167999999991</v>
      </c>
      <c r="J71" s="22">
        <f>IF(Table5[[#This Row],[RS]]&gt;Table5[[#This Row],[Minimum rent]],Table5[[#This Row],[RS]]-Table5[[#This Row],[Minimum rent]],0)</f>
        <v>3320.1679999999906</v>
      </c>
      <c r="K71" s="22">
        <f>+Table5[[#This Row],[TOR]]+Table5[[#This Row],[Minimum rent]]</f>
        <v>49320.167999999991</v>
      </c>
      <c r="L71" s="2">
        <f>AVERAGEIF(A:A,Table5[[#This Row],[Truck Name ]],K:K)</f>
        <v>46276.680666666674</v>
      </c>
      <c r="M71" s="27">
        <f>AVERAGEIF(A:A,Table5[[#This Row],[Truck Name ]],G:G)</f>
        <v>46000</v>
      </c>
      <c r="N71" s="34">
        <f>IFERROR(Table5[[#This Row],[Revenue (Rent+TOR)]]/Table5[[#This Row],[actual  sales ]],0)</f>
        <v>0.11999999999999998</v>
      </c>
      <c r="O71" s="27"/>
      <c r="P71" s="27"/>
      <c r="Q71" s="27">
        <f>+Table5[[#This Row],[Invoices]]-Table5[[#This Row],[Collected (EGP)]]</f>
        <v>0</v>
      </c>
      <c r="R71" s="46">
        <f>IFERROR(Table5[[#This Row],[Collected (EGP)]]/Table5[[#This Row],[Invoices]],0)</f>
        <v>0</v>
      </c>
      <c r="S71" s="27" t="str">
        <f t="shared" si="1"/>
        <v>High</v>
      </c>
    </row>
    <row r="72" spans="1:19" x14ac:dyDescent="0.25">
      <c r="A72" s="20" t="s">
        <v>13</v>
      </c>
      <c r="B72" s="21">
        <v>45991</v>
      </c>
      <c r="C72" s="43">
        <f>YEAR(Table5[[#This Row],[Date]])</f>
        <v>2025</v>
      </c>
      <c r="D72" s="21">
        <v>46006</v>
      </c>
      <c r="E72" s="43">
        <f>YEAR(Table5[[#This Row],[Contract Expiry date]])</f>
        <v>2025</v>
      </c>
      <c r="F72" s="22">
        <v>241186.99000000005</v>
      </c>
      <c r="G72" s="22">
        <v>46000</v>
      </c>
      <c r="H72" s="23">
        <v>0.12</v>
      </c>
      <c r="I72" s="22">
        <f>+Table5[[#This Row],[actual  sales ]]*Table5[[#This Row],[RS %]]</f>
        <v>28942.438800000004</v>
      </c>
      <c r="J72" s="22">
        <f>IF(Table5[[#This Row],[RS]]&gt;Table5[[#This Row],[Minimum rent]],Table5[[#This Row],[RS]]-Table5[[#This Row],[Minimum rent]],0)</f>
        <v>0</v>
      </c>
      <c r="K72" s="22">
        <f>+Table5[[#This Row],[TOR]]+Table5[[#This Row],[Minimum rent]]</f>
        <v>46000</v>
      </c>
      <c r="L72" s="2">
        <f>AVERAGEIF(A:A,Table5[[#This Row],[Truck Name ]],K:K)</f>
        <v>46276.680666666674</v>
      </c>
      <c r="M72" s="27">
        <f>AVERAGEIF(A:A,Table5[[#This Row],[Truck Name ]],G:G)</f>
        <v>46000</v>
      </c>
      <c r="N72" s="34">
        <f>IFERROR(Table5[[#This Row],[Revenue (Rent+TOR)]]/Table5[[#This Row],[actual  sales ]],0)</f>
        <v>0.19072338852108064</v>
      </c>
      <c r="O72" s="27"/>
      <c r="P72" s="27"/>
      <c r="Q72" s="27">
        <f>+Table5[[#This Row],[Invoices]]-Table5[[#This Row],[Collected (EGP)]]</f>
        <v>0</v>
      </c>
      <c r="R72" s="46">
        <f>IFERROR(Table5[[#This Row],[Collected (EGP)]]/Table5[[#This Row],[Invoices]],0)</f>
        <v>0</v>
      </c>
      <c r="S72" s="27" t="str">
        <f t="shared" si="1"/>
        <v>High</v>
      </c>
    </row>
    <row r="73" spans="1:19" x14ac:dyDescent="0.25">
      <c r="A73" s="20" t="s">
        <v>13</v>
      </c>
      <c r="B73" s="21">
        <v>46022</v>
      </c>
      <c r="C73" s="43">
        <f>YEAR(Table5[[#This Row],[Date]])</f>
        <v>2025</v>
      </c>
      <c r="D73" s="21">
        <v>46006</v>
      </c>
      <c r="E73" s="43">
        <f>YEAR(Table5[[#This Row],[Contract Expiry date]])</f>
        <v>2025</v>
      </c>
      <c r="F73" s="22">
        <v>84263.79</v>
      </c>
      <c r="G73" s="22">
        <v>46000</v>
      </c>
      <c r="H73" s="23">
        <v>0.12</v>
      </c>
      <c r="I73" s="22">
        <f>+Table5[[#This Row],[actual  sales ]]*Table5[[#This Row],[RS %]]</f>
        <v>10111.654799999998</v>
      </c>
      <c r="J73" s="22">
        <f>IF(Table5[[#This Row],[RS]]&gt;Table5[[#This Row],[Minimum rent]],Table5[[#This Row],[RS]]-Table5[[#This Row],[Minimum rent]],0)</f>
        <v>0</v>
      </c>
      <c r="K73" s="22">
        <f>+Table5[[#This Row],[TOR]]+Table5[[#This Row],[Minimum rent]]</f>
        <v>46000</v>
      </c>
      <c r="L73" s="2">
        <f>AVERAGEIF(A:A,Table5[[#This Row],[Truck Name ]],K:K)</f>
        <v>46276.680666666674</v>
      </c>
      <c r="M73" s="27">
        <f>AVERAGEIF(A:A,Table5[[#This Row],[Truck Name ]],G:G)</f>
        <v>46000</v>
      </c>
      <c r="N73" s="34">
        <f>IFERROR(Table5[[#This Row],[Revenue (Rent+TOR)]]/Table5[[#This Row],[actual  sales ]],0)</f>
        <v>0.5459047118578455</v>
      </c>
      <c r="O73" s="27">
        <v>648662.41999999993</v>
      </c>
      <c r="P73" s="27">
        <v>644877.42999999993</v>
      </c>
      <c r="Q73" s="27">
        <f>+Table5[[#This Row],[Invoices]]-Table5[[#This Row],[Collected (EGP)]]</f>
        <v>3784.9899999999907</v>
      </c>
      <c r="R73" s="46">
        <f>IFERROR(Table5[[#This Row],[Collected (EGP)]]/Table5[[#This Row],[Invoices]],0)</f>
        <v>0.99416493096671144</v>
      </c>
      <c r="S73" s="27" t="str">
        <f t="shared" si="1"/>
        <v>Healthy</v>
      </c>
    </row>
    <row r="74" spans="1:19" x14ac:dyDescent="0.25">
      <c r="A74" s="20" t="s">
        <v>12</v>
      </c>
      <c r="B74" s="21">
        <v>45688</v>
      </c>
      <c r="C74" s="43">
        <f>YEAR(Table5[[#This Row],[Date]])</f>
        <v>2025</v>
      </c>
      <c r="D74" s="21">
        <v>47057</v>
      </c>
      <c r="E74" s="43">
        <f>YEAR(Table5[[#This Row],[Contract Expiry date]])</f>
        <v>2028</v>
      </c>
      <c r="F74" s="22">
        <v>714808</v>
      </c>
      <c r="G74" s="22">
        <v>50000</v>
      </c>
      <c r="H74" s="23">
        <v>0.12</v>
      </c>
      <c r="I74" s="22">
        <f>+Table5[[#This Row],[actual  sales ]]*Table5[[#This Row],[RS %]]</f>
        <v>85776.959999999992</v>
      </c>
      <c r="J74" s="22">
        <f>IF(Table5[[#This Row],[RS]]&gt;Table5[[#This Row],[Minimum rent]],Table5[[#This Row],[RS]]-Table5[[#This Row],[Minimum rent]],0)</f>
        <v>35776.959999999992</v>
      </c>
      <c r="K74" s="22">
        <f>+Table5[[#This Row],[TOR]]+Table5[[#This Row],[Minimum rent]]</f>
        <v>85776.959999999992</v>
      </c>
      <c r="L74" s="2">
        <f>AVERAGEIF(A:A,Table5[[#This Row],[Truck Name ]],K:K)</f>
        <v>88612.799866666668</v>
      </c>
      <c r="M74" s="27">
        <f>AVERAGEIF(A:A,Table5[[#This Row],[Truck Name ]],G:G)</f>
        <v>50000</v>
      </c>
      <c r="N74" s="34">
        <f>IFERROR(Table5[[#This Row],[Revenue (Rent+TOR)]]/Table5[[#This Row],[actual  sales ]],0)</f>
        <v>0.11999999999999998</v>
      </c>
      <c r="O74" s="27"/>
      <c r="P74" s="27"/>
      <c r="Q74" s="27">
        <f>+Table5[[#This Row],[Invoices]]-Table5[[#This Row],[Collected (EGP)]]</f>
        <v>0</v>
      </c>
      <c r="R74" s="46">
        <f>IFERROR(Table5[[#This Row],[Collected (EGP)]]/Table5[[#This Row],[Invoices]],0)</f>
        <v>0</v>
      </c>
      <c r="S74" s="27" t="str">
        <f t="shared" si="1"/>
        <v>High</v>
      </c>
    </row>
    <row r="75" spans="1:19" x14ac:dyDescent="0.25">
      <c r="A75" s="20" t="s">
        <v>12</v>
      </c>
      <c r="B75" s="21">
        <v>45716</v>
      </c>
      <c r="C75" s="43">
        <f>YEAR(Table5[[#This Row],[Date]])</f>
        <v>2025</v>
      </c>
      <c r="D75" s="21">
        <v>47057</v>
      </c>
      <c r="E75" s="43">
        <f>YEAR(Table5[[#This Row],[Contract Expiry date]])</f>
        <v>2028</v>
      </c>
      <c r="F75" s="22">
        <v>595817.01</v>
      </c>
      <c r="G75" s="22">
        <v>50000</v>
      </c>
      <c r="H75" s="23">
        <v>0.12</v>
      </c>
      <c r="I75" s="22">
        <f>+Table5[[#This Row],[actual  sales ]]*Table5[[#This Row],[RS %]]</f>
        <v>71498.041199999992</v>
      </c>
      <c r="J75" s="22">
        <f>IF(Table5[[#This Row],[RS]]&gt;Table5[[#This Row],[Minimum rent]],Table5[[#This Row],[RS]]-Table5[[#This Row],[Minimum rent]],0)</f>
        <v>21498.041199999992</v>
      </c>
      <c r="K75" s="22">
        <f>+Table5[[#This Row],[TOR]]+Table5[[#This Row],[Minimum rent]]</f>
        <v>71498.041199999992</v>
      </c>
      <c r="L75" s="2">
        <f>AVERAGEIF(A:A,Table5[[#This Row],[Truck Name ]],K:K)</f>
        <v>88612.799866666668</v>
      </c>
      <c r="M75" s="27">
        <f>AVERAGEIF(A:A,Table5[[#This Row],[Truck Name ]],G:G)</f>
        <v>50000</v>
      </c>
      <c r="N75" s="34">
        <f>IFERROR(Table5[[#This Row],[Revenue (Rent+TOR)]]/Table5[[#This Row],[actual  sales ]],0)</f>
        <v>0.11999999999999998</v>
      </c>
      <c r="O75" s="27"/>
      <c r="P75" s="27"/>
      <c r="Q75" s="27">
        <f>+Table5[[#This Row],[Invoices]]-Table5[[#This Row],[Collected (EGP)]]</f>
        <v>0</v>
      </c>
      <c r="R75" s="46">
        <f>IFERROR(Table5[[#This Row],[Collected (EGP)]]/Table5[[#This Row],[Invoices]],0)</f>
        <v>0</v>
      </c>
      <c r="S75" s="27" t="str">
        <f t="shared" si="1"/>
        <v>High</v>
      </c>
    </row>
    <row r="76" spans="1:19" x14ac:dyDescent="0.25">
      <c r="A76" s="20" t="s">
        <v>12</v>
      </c>
      <c r="B76" s="21">
        <v>45747</v>
      </c>
      <c r="C76" s="43">
        <f>YEAR(Table5[[#This Row],[Date]])</f>
        <v>2025</v>
      </c>
      <c r="D76" s="21">
        <v>47057</v>
      </c>
      <c r="E76" s="43">
        <f>YEAR(Table5[[#This Row],[Contract Expiry date]])</f>
        <v>2028</v>
      </c>
      <c r="F76" s="22">
        <v>291802.25</v>
      </c>
      <c r="G76" s="22">
        <v>50000</v>
      </c>
      <c r="H76" s="23">
        <v>0.12</v>
      </c>
      <c r="I76" s="22">
        <f>+Table5[[#This Row],[actual  sales ]]*Table5[[#This Row],[RS %]]</f>
        <v>35016.269999999997</v>
      </c>
      <c r="J76" s="22">
        <f>IF(Table5[[#This Row],[RS]]&gt;Table5[[#This Row],[Minimum rent]],Table5[[#This Row],[RS]]-Table5[[#This Row],[Minimum rent]],0)</f>
        <v>0</v>
      </c>
      <c r="K76" s="22">
        <f>+Table5[[#This Row],[TOR]]+Table5[[#This Row],[Minimum rent]]</f>
        <v>50000</v>
      </c>
      <c r="L76" s="2">
        <f>AVERAGEIF(A:A,Table5[[#This Row],[Truck Name ]],K:K)</f>
        <v>88612.799866666668</v>
      </c>
      <c r="M76" s="27">
        <f>AVERAGEIF(A:A,Table5[[#This Row],[Truck Name ]],G:G)</f>
        <v>50000</v>
      </c>
      <c r="N76" s="34">
        <f>IFERROR(Table5[[#This Row],[Revenue (Rent+TOR)]]/Table5[[#This Row],[actual  sales ]],0)</f>
        <v>0.17134891865981156</v>
      </c>
      <c r="O76" s="27"/>
      <c r="P76" s="27"/>
      <c r="Q76" s="27">
        <f>+Table5[[#This Row],[Invoices]]-Table5[[#This Row],[Collected (EGP)]]</f>
        <v>0</v>
      </c>
      <c r="R76" s="46">
        <f>IFERROR(Table5[[#This Row],[Collected (EGP)]]/Table5[[#This Row],[Invoices]],0)</f>
        <v>0</v>
      </c>
      <c r="S76" s="27" t="str">
        <f t="shared" si="1"/>
        <v>High</v>
      </c>
    </row>
    <row r="77" spans="1:19" x14ac:dyDescent="0.25">
      <c r="A77" s="20" t="s">
        <v>12</v>
      </c>
      <c r="B77" s="21">
        <v>45777</v>
      </c>
      <c r="C77" s="43">
        <f>YEAR(Table5[[#This Row],[Date]])</f>
        <v>2025</v>
      </c>
      <c r="D77" s="21">
        <v>47057</v>
      </c>
      <c r="E77" s="43">
        <f>YEAR(Table5[[#This Row],[Contract Expiry date]])</f>
        <v>2028</v>
      </c>
      <c r="F77" s="22">
        <v>568884.75</v>
      </c>
      <c r="G77" s="22">
        <v>50000</v>
      </c>
      <c r="H77" s="23">
        <v>0.12</v>
      </c>
      <c r="I77" s="22">
        <f>+Table5[[#This Row],[actual  sales ]]*Table5[[#This Row],[RS %]]</f>
        <v>68266.17</v>
      </c>
      <c r="J77" s="22">
        <f>IF(Table5[[#This Row],[RS]]&gt;Table5[[#This Row],[Minimum rent]],Table5[[#This Row],[RS]]-Table5[[#This Row],[Minimum rent]],0)</f>
        <v>18266.169999999998</v>
      </c>
      <c r="K77" s="22">
        <f>+Table5[[#This Row],[TOR]]+Table5[[#This Row],[Minimum rent]]</f>
        <v>68266.17</v>
      </c>
      <c r="L77" s="2">
        <f>AVERAGEIF(A:A,Table5[[#This Row],[Truck Name ]],K:K)</f>
        <v>88612.799866666668</v>
      </c>
      <c r="M77" s="27">
        <f>AVERAGEIF(A:A,Table5[[#This Row],[Truck Name ]],G:G)</f>
        <v>50000</v>
      </c>
      <c r="N77" s="34">
        <f>IFERROR(Table5[[#This Row],[Revenue (Rent+TOR)]]/Table5[[#This Row],[actual  sales ]],0)</f>
        <v>0.12</v>
      </c>
      <c r="O77" s="27"/>
      <c r="P77" s="27"/>
      <c r="Q77" s="27">
        <f>+Table5[[#This Row],[Invoices]]-Table5[[#This Row],[Collected (EGP)]]</f>
        <v>0</v>
      </c>
      <c r="R77" s="46">
        <f>IFERROR(Table5[[#This Row],[Collected (EGP)]]/Table5[[#This Row],[Invoices]],0)</f>
        <v>0</v>
      </c>
      <c r="S77" s="27" t="str">
        <f t="shared" si="1"/>
        <v>High</v>
      </c>
    </row>
    <row r="78" spans="1:19" x14ac:dyDescent="0.25">
      <c r="A78" s="20" t="s">
        <v>12</v>
      </c>
      <c r="B78" s="21">
        <v>45808</v>
      </c>
      <c r="C78" s="43">
        <f>YEAR(Table5[[#This Row],[Date]])</f>
        <v>2025</v>
      </c>
      <c r="D78" s="21">
        <v>47057</v>
      </c>
      <c r="E78" s="43">
        <f>YEAR(Table5[[#This Row],[Contract Expiry date]])</f>
        <v>2028</v>
      </c>
      <c r="F78" s="22">
        <v>569466</v>
      </c>
      <c r="G78" s="22">
        <v>50000</v>
      </c>
      <c r="H78" s="23">
        <v>0.12</v>
      </c>
      <c r="I78" s="22">
        <f>+Table5[[#This Row],[actual  sales ]]*Table5[[#This Row],[RS %]]</f>
        <v>68335.92</v>
      </c>
      <c r="J78" s="22">
        <f>IF(Table5[[#This Row],[RS]]&gt;Table5[[#This Row],[Minimum rent]],Table5[[#This Row],[RS]]-Table5[[#This Row],[Minimum rent]],0)</f>
        <v>18335.919999999998</v>
      </c>
      <c r="K78" s="22">
        <f>+Table5[[#This Row],[TOR]]+Table5[[#This Row],[Minimum rent]]</f>
        <v>68335.92</v>
      </c>
      <c r="L78" s="2">
        <f>AVERAGEIF(A:A,Table5[[#This Row],[Truck Name ]],K:K)</f>
        <v>88612.799866666668</v>
      </c>
      <c r="M78" s="27">
        <f>AVERAGEIF(A:A,Table5[[#This Row],[Truck Name ]],G:G)</f>
        <v>50000</v>
      </c>
      <c r="N78" s="34">
        <f>IFERROR(Table5[[#This Row],[Revenue (Rent+TOR)]]/Table5[[#This Row],[actual  sales ]],0)</f>
        <v>0.12</v>
      </c>
      <c r="O78" s="27"/>
      <c r="P78" s="27"/>
      <c r="Q78" s="27">
        <f>+Table5[[#This Row],[Invoices]]-Table5[[#This Row],[Collected (EGP)]]</f>
        <v>0</v>
      </c>
      <c r="R78" s="46">
        <f>IFERROR(Table5[[#This Row],[Collected (EGP)]]/Table5[[#This Row],[Invoices]],0)</f>
        <v>0</v>
      </c>
      <c r="S78" s="27" t="str">
        <f t="shared" si="1"/>
        <v>High</v>
      </c>
    </row>
    <row r="79" spans="1:19" x14ac:dyDescent="0.25">
      <c r="A79" s="20" t="s">
        <v>12</v>
      </c>
      <c r="B79" s="21">
        <v>45838</v>
      </c>
      <c r="C79" s="43">
        <f>YEAR(Table5[[#This Row],[Date]])</f>
        <v>2025</v>
      </c>
      <c r="D79" s="21">
        <v>47057</v>
      </c>
      <c r="E79" s="43">
        <f>YEAR(Table5[[#This Row],[Contract Expiry date]])</f>
        <v>2028</v>
      </c>
      <c r="F79" s="22">
        <v>562039.25</v>
      </c>
      <c r="G79" s="22">
        <v>50000</v>
      </c>
      <c r="H79" s="23">
        <v>0.12</v>
      </c>
      <c r="I79" s="22">
        <f>+Table5[[#This Row],[actual  sales ]]*Table5[[#This Row],[RS %]]</f>
        <v>67444.709999999992</v>
      </c>
      <c r="J79" s="22">
        <f>IF(Table5[[#This Row],[RS]]&gt;Table5[[#This Row],[Minimum rent]],Table5[[#This Row],[RS]]-Table5[[#This Row],[Minimum rent]],0)</f>
        <v>17444.709999999992</v>
      </c>
      <c r="K79" s="22">
        <f>+Table5[[#This Row],[TOR]]+Table5[[#This Row],[Minimum rent]]</f>
        <v>67444.709999999992</v>
      </c>
      <c r="L79" s="2">
        <f>AVERAGEIF(A:A,Table5[[#This Row],[Truck Name ]],K:K)</f>
        <v>88612.799866666668</v>
      </c>
      <c r="M79" s="27">
        <f>AVERAGEIF(A:A,Table5[[#This Row],[Truck Name ]],G:G)</f>
        <v>50000</v>
      </c>
      <c r="N79" s="34">
        <f>IFERROR(Table5[[#This Row],[Revenue (Rent+TOR)]]/Table5[[#This Row],[actual  sales ]],0)</f>
        <v>0.11999999999999998</v>
      </c>
      <c r="O79" s="27"/>
      <c r="P79" s="27"/>
      <c r="Q79" s="27">
        <f>+Table5[[#This Row],[Invoices]]-Table5[[#This Row],[Collected (EGP)]]</f>
        <v>0</v>
      </c>
      <c r="R79" s="46">
        <f>IFERROR(Table5[[#This Row],[Collected (EGP)]]/Table5[[#This Row],[Invoices]],0)</f>
        <v>0</v>
      </c>
      <c r="S79" s="27" t="str">
        <f t="shared" si="1"/>
        <v>High</v>
      </c>
    </row>
    <row r="80" spans="1:19" x14ac:dyDescent="0.25">
      <c r="A80" s="20" t="s">
        <v>12</v>
      </c>
      <c r="B80" s="21">
        <v>45869</v>
      </c>
      <c r="C80" s="43">
        <f>YEAR(Table5[[#This Row],[Date]])</f>
        <v>2025</v>
      </c>
      <c r="D80" s="21">
        <v>47057</v>
      </c>
      <c r="E80" s="43">
        <f>YEAR(Table5[[#This Row],[Contract Expiry date]])</f>
        <v>2028</v>
      </c>
      <c r="F80" s="22">
        <v>571376.5</v>
      </c>
      <c r="G80" s="22">
        <v>50000</v>
      </c>
      <c r="H80" s="23">
        <v>0.12</v>
      </c>
      <c r="I80" s="22">
        <f>+Table5[[#This Row],[actual  sales ]]*Table5[[#This Row],[RS %]]</f>
        <v>68565.179999999993</v>
      </c>
      <c r="J80" s="22">
        <f>IF(Table5[[#This Row],[RS]]&gt;Table5[[#This Row],[Minimum rent]],Table5[[#This Row],[RS]]-Table5[[#This Row],[Minimum rent]],0)</f>
        <v>18565.179999999993</v>
      </c>
      <c r="K80" s="22">
        <f>+Table5[[#This Row],[TOR]]+Table5[[#This Row],[Minimum rent]]</f>
        <v>68565.179999999993</v>
      </c>
      <c r="L80" s="2">
        <f>AVERAGEIF(A:A,Table5[[#This Row],[Truck Name ]],K:K)</f>
        <v>88612.799866666668</v>
      </c>
      <c r="M80" s="27">
        <f>AVERAGEIF(A:A,Table5[[#This Row],[Truck Name ]],G:G)</f>
        <v>50000</v>
      </c>
      <c r="N80" s="34">
        <f>IFERROR(Table5[[#This Row],[Revenue (Rent+TOR)]]/Table5[[#This Row],[actual  sales ]],0)</f>
        <v>0.11999999999999998</v>
      </c>
      <c r="O80" s="27"/>
      <c r="P80" s="27"/>
      <c r="Q80" s="27">
        <f>+Table5[[#This Row],[Invoices]]-Table5[[#This Row],[Collected (EGP)]]</f>
        <v>0</v>
      </c>
      <c r="R80" s="46">
        <f>IFERROR(Table5[[#This Row],[Collected (EGP)]]/Table5[[#This Row],[Invoices]],0)</f>
        <v>0</v>
      </c>
      <c r="S80" s="27" t="str">
        <f t="shared" si="1"/>
        <v>High</v>
      </c>
    </row>
    <row r="81" spans="1:19" x14ac:dyDescent="0.25">
      <c r="A81" s="20" t="s">
        <v>12</v>
      </c>
      <c r="B81" s="21">
        <v>45900</v>
      </c>
      <c r="C81" s="43">
        <f>YEAR(Table5[[#This Row],[Date]])</f>
        <v>2025</v>
      </c>
      <c r="D81" s="21">
        <v>47057</v>
      </c>
      <c r="E81" s="43">
        <f>YEAR(Table5[[#This Row],[Contract Expiry date]])</f>
        <v>2028</v>
      </c>
      <c r="F81" s="22">
        <v>751127.75</v>
      </c>
      <c r="G81" s="22">
        <v>50000</v>
      </c>
      <c r="H81" s="23">
        <v>0.12</v>
      </c>
      <c r="I81" s="22">
        <f>+Table5[[#This Row],[actual  sales ]]*Table5[[#This Row],[RS %]]</f>
        <v>90135.33</v>
      </c>
      <c r="J81" s="22">
        <f>IF(Table5[[#This Row],[RS]]&gt;Table5[[#This Row],[Minimum rent]],Table5[[#This Row],[RS]]-Table5[[#This Row],[Minimum rent]],0)</f>
        <v>40135.33</v>
      </c>
      <c r="K81" s="22">
        <f>+Table5[[#This Row],[TOR]]+Table5[[#This Row],[Minimum rent]]</f>
        <v>90135.33</v>
      </c>
      <c r="L81" s="2">
        <f>AVERAGEIF(A:A,Table5[[#This Row],[Truck Name ]],K:K)</f>
        <v>88612.799866666668</v>
      </c>
      <c r="M81" s="27">
        <f>AVERAGEIF(A:A,Table5[[#This Row],[Truck Name ]],G:G)</f>
        <v>50000</v>
      </c>
      <c r="N81" s="34">
        <f>IFERROR(Table5[[#This Row],[Revenue (Rent+TOR)]]/Table5[[#This Row],[actual  sales ]],0)</f>
        <v>0.12</v>
      </c>
      <c r="O81" s="27"/>
      <c r="P81" s="27"/>
      <c r="Q81" s="27"/>
      <c r="R81" s="46">
        <f>IFERROR(Table5[[#This Row],[Collected (EGP)]]/Table5[[#This Row],[Invoices]],0)</f>
        <v>0</v>
      </c>
      <c r="S81" s="27" t="str">
        <f t="shared" si="1"/>
        <v>High</v>
      </c>
    </row>
    <row r="82" spans="1:19" x14ac:dyDescent="0.25">
      <c r="A82" s="20" t="s">
        <v>12</v>
      </c>
      <c r="B82" s="21">
        <v>45930</v>
      </c>
      <c r="C82" s="43">
        <f>YEAR(Table5[[#This Row],[Date]])</f>
        <v>2025</v>
      </c>
      <c r="D82" s="21">
        <v>47057</v>
      </c>
      <c r="E82" s="43">
        <f>YEAR(Table5[[#This Row],[Contract Expiry date]])</f>
        <v>2028</v>
      </c>
      <c r="F82" s="22">
        <v>991140.75</v>
      </c>
      <c r="G82" s="22">
        <v>50000</v>
      </c>
      <c r="H82" s="23">
        <v>0.12</v>
      </c>
      <c r="I82" s="22">
        <f>+Table5[[#This Row],[actual  sales ]]*Table5[[#This Row],[RS %]]</f>
        <v>118936.89</v>
      </c>
      <c r="J82" s="22">
        <f>IF(Table5[[#This Row],[RS]]&gt;Table5[[#This Row],[Minimum rent]],Table5[[#This Row],[RS]]-Table5[[#This Row],[Minimum rent]],0)</f>
        <v>68936.89</v>
      </c>
      <c r="K82" s="22">
        <f>+Table5[[#This Row],[TOR]]+Table5[[#This Row],[Minimum rent]]</f>
        <v>118936.89</v>
      </c>
      <c r="L82" s="2">
        <f>AVERAGEIF(A:A,Table5[[#This Row],[Truck Name ]],K:K)</f>
        <v>88612.799866666668</v>
      </c>
      <c r="M82" s="27">
        <f>AVERAGEIF(A:A,Table5[[#This Row],[Truck Name ]],G:G)</f>
        <v>50000</v>
      </c>
      <c r="N82" s="34">
        <f>IFERROR(Table5[[#This Row],[Revenue (Rent+TOR)]]/Table5[[#This Row],[actual  sales ]],0)</f>
        <v>0.12</v>
      </c>
      <c r="O82" s="27"/>
      <c r="P82" s="27"/>
      <c r="Q82" s="27">
        <f>+Table5[[#This Row],[Invoices]]-Table5[[#This Row],[Collected (EGP)]]</f>
        <v>0</v>
      </c>
      <c r="R82" s="46">
        <f>IFERROR(Table5[[#This Row],[Collected (EGP)]]/Table5[[#This Row],[Invoices]],0)</f>
        <v>0</v>
      </c>
      <c r="S82" s="27" t="str">
        <f t="shared" si="1"/>
        <v>High</v>
      </c>
    </row>
    <row r="83" spans="1:19" x14ac:dyDescent="0.25">
      <c r="A83" s="20" t="s">
        <v>12</v>
      </c>
      <c r="B83" s="21">
        <v>45961</v>
      </c>
      <c r="C83" s="43">
        <f>YEAR(Table5[[#This Row],[Date]])</f>
        <v>2025</v>
      </c>
      <c r="D83" s="21">
        <v>47057</v>
      </c>
      <c r="E83" s="43">
        <f>YEAR(Table5[[#This Row],[Contract Expiry date]])</f>
        <v>2028</v>
      </c>
      <c r="F83" s="22">
        <v>1157562.96</v>
      </c>
      <c r="G83" s="22">
        <v>50000</v>
      </c>
      <c r="H83" s="23">
        <v>0.12</v>
      </c>
      <c r="I83" s="22">
        <f>+Table5[[#This Row],[actual  sales ]]*Table5[[#This Row],[RS %]]</f>
        <v>138907.5552</v>
      </c>
      <c r="J83" s="22">
        <f>IF(Table5[[#This Row],[RS]]&gt;Table5[[#This Row],[Minimum rent]],Table5[[#This Row],[RS]]-Table5[[#This Row],[Minimum rent]],0)</f>
        <v>88907.555200000003</v>
      </c>
      <c r="K83" s="22">
        <f>+Table5[[#This Row],[TOR]]+Table5[[#This Row],[Minimum rent]]</f>
        <v>138907.5552</v>
      </c>
      <c r="L83" s="2">
        <f>AVERAGEIF(A:A,Table5[[#This Row],[Truck Name ]],K:K)</f>
        <v>88612.799866666668</v>
      </c>
      <c r="M83" s="27">
        <f>AVERAGEIF(A:A,Table5[[#This Row],[Truck Name ]],G:G)</f>
        <v>50000</v>
      </c>
      <c r="N83" s="34">
        <f>IFERROR(Table5[[#This Row],[Revenue (Rent+TOR)]]/Table5[[#This Row],[actual  sales ]],0)</f>
        <v>0.12000000000000001</v>
      </c>
      <c r="O83" s="27"/>
      <c r="P83" s="27"/>
      <c r="Q83" s="27">
        <f>+Table5[[#This Row],[Invoices]]-Table5[[#This Row],[Collected (EGP)]]</f>
        <v>0</v>
      </c>
      <c r="R83" s="46">
        <f>IFERROR(Table5[[#This Row],[Collected (EGP)]]/Table5[[#This Row],[Invoices]],0)</f>
        <v>0</v>
      </c>
      <c r="S83" s="27" t="str">
        <f t="shared" si="1"/>
        <v>High</v>
      </c>
    </row>
    <row r="84" spans="1:19" x14ac:dyDescent="0.25">
      <c r="A84" s="20" t="s">
        <v>12</v>
      </c>
      <c r="B84" s="21">
        <v>45991</v>
      </c>
      <c r="C84" s="43">
        <f>YEAR(Table5[[#This Row],[Date]])</f>
        <v>2025</v>
      </c>
      <c r="D84" s="21">
        <v>47057</v>
      </c>
      <c r="E84" s="43">
        <f>YEAR(Table5[[#This Row],[Contract Expiry date]])</f>
        <v>2028</v>
      </c>
      <c r="F84" s="22">
        <v>992579.49</v>
      </c>
      <c r="G84" s="22">
        <v>50000</v>
      </c>
      <c r="H84" s="23">
        <v>0.12</v>
      </c>
      <c r="I84" s="22">
        <f>+Table5[[#This Row],[actual  sales ]]*Table5[[#This Row],[RS %]]</f>
        <v>119109.53879999999</v>
      </c>
      <c r="J84" s="22">
        <f>IF(Table5[[#This Row],[RS]]&gt;Table5[[#This Row],[Minimum rent]],Table5[[#This Row],[RS]]-Table5[[#This Row],[Minimum rent]],0)</f>
        <v>69109.538799999995</v>
      </c>
      <c r="K84" s="22">
        <f>+Table5[[#This Row],[TOR]]+Table5[[#This Row],[Minimum rent]]</f>
        <v>119109.53879999999</v>
      </c>
      <c r="L84" s="2">
        <f>AVERAGEIF(A:A,Table5[[#This Row],[Truck Name ]],K:K)</f>
        <v>88612.799866666668</v>
      </c>
      <c r="M84" s="27">
        <f>AVERAGEIF(A:A,Table5[[#This Row],[Truck Name ]],G:G)</f>
        <v>50000</v>
      </c>
      <c r="N84" s="34">
        <f>IFERROR(Table5[[#This Row],[Revenue (Rent+TOR)]]/Table5[[#This Row],[actual  sales ]],0)</f>
        <v>0.12</v>
      </c>
      <c r="O84" s="27"/>
      <c r="P84" s="27"/>
      <c r="Q84" s="27">
        <f>+Table5[[#This Row],[Invoices]]-Table5[[#This Row],[Collected (EGP)]]</f>
        <v>0</v>
      </c>
      <c r="R84" s="46">
        <f>IFERROR(Table5[[#This Row],[Collected (EGP)]]/Table5[[#This Row],[Invoices]],0)</f>
        <v>0</v>
      </c>
      <c r="S84" s="27" t="str">
        <f t="shared" si="1"/>
        <v>High</v>
      </c>
    </row>
    <row r="85" spans="1:19" x14ac:dyDescent="0.25">
      <c r="A85" s="20" t="s">
        <v>12</v>
      </c>
      <c r="B85" s="21">
        <v>46022</v>
      </c>
      <c r="C85" s="43">
        <f>YEAR(Table5[[#This Row],[Date]])</f>
        <v>2025</v>
      </c>
      <c r="D85" s="21">
        <v>47057</v>
      </c>
      <c r="E85" s="43">
        <f>YEAR(Table5[[#This Row],[Contract Expiry date]])</f>
        <v>2028</v>
      </c>
      <c r="F85" s="22">
        <v>969810.86</v>
      </c>
      <c r="G85" s="22">
        <v>50000</v>
      </c>
      <c r="H85" s="23">
        <v>0.12</v>
      </c>
      <c r="I85" s="22">
        <f>+Table5[[#This Row],[actual  sales ]]*Table5[[#This Row],[RS %]]</f>
        <v>116377.30319999999</v>
      </c>
      <c r="J85" s="22">
        <f>IF(Table5[[#This Row],[RS]]&gt;Table5[[#This Row],[Minimum rent]],Table5[[#This Row],[RS]]-Table5[[#This Row],[Minimum rent]],0)</f>
        <v>66377.303199999995</v>
      </c>
      <c r="K85" s="22">
        <f>+Table5[[#This Row],[TOR]]+Table5[[#This Row],[Minimum rent]]</f>
        <v>116377.30319999999</v>
      </c>
      <c r="L85" s="2">
        <f>AVERAGEIF(A:A,Table5[[#This Row],[Truck Name ]],K:K)</f>
        <v>88612.799866666668</v>
      </c>
      <c r="M85" s="27">
        <f>AVERAGEIF(A:A,Table5[[#This Row],[Truck Name ]],G:G)</f>
        <v>50000</v>
      </c>
      <c r="N85" s="34">
        <f>IFERROR(Table5[[#This Row],[Revenue (Rent+TOR)]]/Table5[[#This Row],[actual  sales ]],0)</f>
        <v>0.12</v>
      </c>
      <c r="O85" s="27">
        <v>1202933.3400000001</v>
      </c>
      <c r="P85" s="27">
        <v>977193.93</v>
      </c>
      <c r="Q85" s="27">
        <f>+Table5[[#This Row],[Invoices]]-Table5[[#This Row],[Collected (EGP)]]</f>
        <v>225739.41000000003</v>
      </c>
      <c r="R85" s="46">
        <f>IFERROR(Table5[[#This Row],[Collected (EGP)]]/Table5[[#This Row],[Invoices]],0)</f>
        <v>0.81234254426766495</v>
      </c>
      <c r="S85" s="27" t="str">
        <f t="shared" si="1"/>
        <v>Medium</v>
      </c>
    </row>
    <row r="86" spans="1:19" x14ac:dyDescent="0.25">
      <c r="A86" s="20"/>
      <c r="B86" s="21"/>
      <c r="C86" s="43"/>
      <c r="D86" s="21"/>
      <c r="E86" s="43"/>
      <c r="F86" s="22"/>
      <c r="G86" s="22"/>
      <c r="H86" s="23"/>
      <c r="I86" s="22">
        <f>+Table5[[#This Row],[actual  sales ]]*Table5[[#This Row],[RS %]]</f>
        <v>0</v>
      </c>
      <c r="J86" s="22">
        <f>IF(Table5[[#This Row],[RS]]&gt;Table5[[#This Row],[Minimum rent]],Table5[[#This Row],[RS]]-Table5[[#This Row],[Minimum rent]],0)</f>
        <v>0</v>
      </c>
      <c r="K86" s="22">
        <f>+Table5[[#This Row],[TOR]]+Table5[[#This Row],[Minimum rent]]</f>
        <v>0</v>
      </c>
      <c r="L86" s="2" t="e">
        <f>AVERAGEIF(A:A,Table5[[#This Row],[Truck Name ]],K:K)</f>
        <v>#DIV/0!</v>
      </c>
      <c r="M86" s="27" t="e">
        <f>AVERAGEIF(A:A,Table5[[#This Row],[Truck Name ]],G:G)</f>
        <v>#DIV/0!</v>
      </c>
      <c r="N86" s="34">
        <f>IFERROR(Table5[[#This Row],[Revenue (Rent+TOR)]]/Table5[[#This Row],[actual  sales ]],0)</f>
        <v>0</v>
      </c>
      <c r="O86" s="27"/>
      <c r="P86" s="27"/>
      <c r="Q86" s="27">
        <f>+Table5[[#This Row],[Invoices]]-Table5[[#This Row],[Collected (EGP)]]</f>
        <v>0</v>
      </c>
      <c r="R86" s="46">
        <f>IFERROR(Table5[[#This Row],[Collected (EGP)]]/Table5[[#This Row],[Invoices]],0)</f>
        <v>0</v>
      </c>
      <c r="S86" s="27" t="str">
        <f t="shared" si="1"/>
        <v>High</v>
      </c>
    </row>
    <row r="87" spans="1:19" x14ac:dyDescent="0.25">
      <c r="A87" s="20" t="s">
        <v>17</v>
      </c>
      <c r="B87" s="21">
        <v>45777</v>
      </c>
      <c r="C87" s="43">
        <f>YEAR(Table5[[#This Row],[Date]])</f>
        <v>2025</v>
      </c>
      <c r="D87" s="21">
        <v>45991</v>
      </c>
      <c r="E87" s="43">
        <f>YEAR(Table5[[#This Row],[Contract Expiry date]])</f>
        <v>2025</v>
      </c>
      <c r="F87" s="22">
        <v>46820.72</v>
      </c>
      <c r="G87" s="22">
        <v>45000</v>
      </c>
      <c r="H87" s="23">
        <v>0.08</v>
      </c>
      <c r="I87" s="22">
        <f>+Table5[[#This Row],[actual  sales ]]*Table5[[#This Row],[RS %]]</f>
        <v>3745.6576</v>
      </c>
      <c r="J87" s="22">
        <f>IF(Table5[[#This Row],[RS]]&gt;Table5[[#This Row],[Minimum rent]],Table5[[#This Row],[RS]]-Table5[[#This Row],[Minimum rent]],0)</f>
        <v>0</v>
      </c>
      <c r="K87" s="22">
        <f>+Table5[[#This Row],[TOR]]+Table5[[#This Row],[Minimum rent]]</f>
        <v>45000</v>
      </c>
      <c r="L87" s="2">
        <f>AVERAGEIF(A:A,Table5[[#This Row],[Truck Name ]],K:K)</f>
        <v>48003.208133333334</v>
      </c>
      <c r="M87" s="27">
        <f>AVERAGEIF(A:A,Table5[[#This Row],[Truck Name ]],G:G)</f>
        <v>45555.555555555555</v>
      </c>
      <c r="N87" s="34">
        <f>IFERROR(Table5[[#This Row],[Revenue (Rent+TOR)]]/Table5[[#This Row],[actual  sales ]],0)</f>
        <v>0.96111294315849904</v>
      </c>
      <c r="O87" s="27"/>
      <c r="P87" s="27"/>
      <c r="Q87" s="27">
        <f>+Table5[[#This Row],[Invoices]]-Table5[[#This Row],[Collected (EGP)]]</f>
        <v>0</v>
      </c>
      <c r="R87" s="46">
        <f>IFERROR(Table5[[#This Row],[Collected (EGP)]]/Table5[[#This Row],[Invoices]],0)</f>
        <v>0</v>
      </c>
      <c r="S87" s="27" t="str">
        <f t="shared" si="1"/>
        <v>High</v>
      </c>
    </row>
    <row r="88" spans="1:19" x14ac:dyDescent="0.25">
      <c r="A88" s="20" t="s">
        <v>17</v>
      </c>
      <c r="B88" s="21">
        <v>45808</v>
      </c>
      <c r="C88" s="43">
        <f>YEAR(Table5[[#This Row],[Date]])</f>
        <v>2025</v>
      </c>
      <c r="D88" s="21">
        <v>45991</v>
      </c>
      <c r="E88" s="43">
        <f>YEAR(Table5[[#This Row],[Contract Expiry date]])</f>
        <v>2025</v>
      </c>
      <c r="F88" s="22">
        <v>587566.13</v>
      </c>
      <c r="G88" s="22">
        <v>45000</v>
      </c>
      <c r="H88" s="23">
        <v>0.08</v>
      </c>
      <c r="I88" s="22">
        <f>+Table5[[#This Row],[actual  sales ]]*Table5[[#This Row],[RS %]]</f>
        <v>47005.290399999998</v>
      </c>
      <c r="J88" s="22">
        <f>IF(Table5[[#This Row],[RS]]&gt;Table5[[#This Row],[Minimum rent]],Table5[[#This Row],[RS]]-Table5[[#This Row],[Minimum rent]],0)</f>
        <v>2005.290399999998</v>
      </c>
      <c r="K88" s="22">
        <f>+Table5[[#This Row],[TOR]]+Table5[[#This Row],[Minimum rent]]</f>
        <v>47005.290399999998</v>
      </c>
      <c r="L88" s="2">
        <f>AVERAGEIF(A:A,Table5[[#This Row],[Truck Name ]],K:K)</f>
        <v>48003.208133333334</v>
      </c>
      <c r="M88" s="27">
        <f>AVERAGEIF(A:A,Table5[[#This Row],[Truck Name ]],G:G)</f>
        <v>45555.555555555555</v>
      </c>
      <c r="N88" s="34">
        <f>IFERROR(Table5[[#This Row],[Revenue (Rent+TOR)]]/Table5[[#This Row],[actual  sales ]],0)</f>
        <v>0.08</v>
      </c>
      <c r="O88" s="27"/>
      <c r="P88" s="27"/>
      <c r="Q88" s="27">
        <f>+Table5[[#This Row],[Invoices]]-Table5[[#This Row],[Collected (EGP)]]</f>
        <v>0</v>
      </c>
      <c r="R88" s="46">
        <f>IFERROR(Table5[[#This Row],[Collected (EGP)]]/Table5[[#This Row],[Invoices]],0)</f>
        <v>0</v>
      </c>
      <c r="S88" s="27" t="str">
        <f t="shared" si="1"/>
        <v>High</v>
      </c>
    </row>
    <row r="89" spans="1:19" x14ac:dyDescent="0.25">
      <c r="A89" s="20" t="s">
        <v>17</v>
      </c>
      <c r="B89" s="21">
        <v>45838</v>
      </c>
      <c r="C89" s="43">
        <f>YEAR(Table5[[#This Row],[Date]])</f>
        <v>2025</v>
      </c>
      <c r="D89" s="21">
        <v>45991</v>
      </c>
      <c r="E89" s="43">
        <f>YEAR(Table5[[#This Row],[Contract Expiry date]])</f>
        <v>2025</v>
      </c>
      <c r="F89" s="22">
        <v>514793.97</v>
      </c>
      <c r="G89" s="22">
        <v>45000</v>
      </c>
      <c r="H89" s="23">
        <v>0.08</v>
      </c>
      <c r="I89" s="22">
        <f>+Table5[[#This Row],[actual  sales ]]*Table5[[#This Row],[RS %]]</f>
        <v>41183.517599999999</v>
      </c>
      <c r="J89" s="22">
        <f>IF(Table5[[#This Row],[RS]]&gt;Table5[[#This Row],[Minimum rent]],Table5[[#This Row],[RS]]-Table5[[#This Row],[Minimum rent]],0)</f>
        <v>0</v>
      </c>
      <c r="K89" s="22">
        <f>+Table5[[#This Row],[TOR]]+Table5[[#This Row],[Minimum rent]]</f>
        <v>45000</v>
      </c>
      <c r="L89" s="2">
        <f>AVERAGEIF(A:A,Table5[[#This Row],[Truck Name ]],K:K)</f>
        <v>48003.208133333334</v>
      </c>
      <c r="M89" s="27">
        <f>AVERAGEIF(A:A,Table5[[#This Row],[Truck Name ]],G:G)</f>
        <v>45555.555555555555</v>
      </c>
      <c r="N89" s="34">
        <f>IFERROR(Table5[[#This Row],[Revenue (Rent+TOR)]]/Table5[[#This Row],[actual  sales ]],0)</f>
        <v>8.7413611313279377E-2</v>
      </c>
      <c r="O89" s="27"/>
      <c r="P89" s="27"/>
      <c r="Q89" s="27">
        <f>+Table5[[#This Row],[Invoices]]-Table5[[#This Row],[Collected (EGP)]]</f>
        <v>0</v>
      </c>
      <c r="R89" s="46">
        <f>IFERROR(Table5[[#This Row],[Collected (EGP)]]/Table5[[#This Row],[Invoices]],0)</f>
        <v>0</v>
      </c>
      <c r="S89" s="27" t="str">
        <f t="shared" si="1"/>
        <v>High</v>
      </c>
    </row>
    <row r="90" spans="1:19" x14ac:dyDescent="0.25">
      <c r="A90" s="20" t="s">
        <v>17</v>
      </c>
      <c r="B90" s="21">
        <v>45869</v>
      </c>
      <c r="C90" s="43">
        <f>YEAR(Table5[[#This Row],[Date]])</f>
        <v>2025</v>
      </c>
      <c r="D90" s="21">
        <v>45991</v>
      </c>
      <c r="E90" s="43">
        <f>YEAR(Table5[[#This Row],[Contract Expiry date]])</f>
        <v>2025</v>
      </c>
      <c r="F90" s="22">
        <v>500196.5</v>
      </c>
      <c r="G90" s="22">
        <v>45000</v>
      </c>
      <c r="H90" s="23">
        <v>0.08</v>
      </c>
      <c r="I90" s="22">
        <f>+Table5[[#This Row],[actual  sales ]]*Table5[[#This Row],[RS %]]</f>
        <v>40015.72</v>
      </c>
      <c r="J90" s="22">
        <f>IF(Table5[[#This Row],[RS]]&gt;Table5[[#This Row],[Minimum rent]],Table5[[#This Row],[RS]]-Table5[[#This Row],[Minimum rent]],0)</f>
        <v>0</v>
      </c>
      <c r="K90" s="22">
        <f>+Table5[[#This Row],[TOR]]+Table5[[#This Row],[Minimum rent]]</f>
        <v>45000</v>
      </c>
      <c r="L90" s="2">
        <f>AVERAGEIF(A:A,Table5[[#This Row],[Truck Name ]],K:K)</f>
        <v>48003.208133333334</v>
      </c>
      <c r="M90" s="27">
        <f>AVERAGEIF(A:A,Table5[[#This Row],[Truck Name ]],G:G)</f>
        <v>45555.555555555555</v>
      </c>
      <c r="N90" s="34">
        <f>IFERROR(Table5[[#This Row],[Revenue (Rent+TOR)]]/Table5[[#This Row],[actual  sales ]],0)</f>
        <v>8.9964643894949278E-2</v>
      </c>
      <c r="O90" s="27"/>
      <c r="P90" s="27"/>
      <c r="Q90" s="27">
        <f>+Table5[[#This Row],[Invoices]]-Table5[[#This Row],[Collected (EGP)]]</f>
        <v>0</v>
      </c>
      <c r="R90" s="46">
        <f>IFERROR(Table5[[#This Row],[Collected (EGP)]]/Table5[[#This Row],[Invoices]],0)</f>
        <v>0</v>
      </c>
      <c r="S90" s="27" t="str">
        <f t="shared" si="1"/>
        <v>High</v>
      </c>
    </row>
    <row r="91" spans="1:19" x14ac:dyDescent="0.25">
      <c r="A91" s="20" t="s">
        <v>17</v>
      </c>
      <c r="B91" s="21">
        <v>45900</v>
      </c>
      <c r="C91" s="43">
        <f>YEAR(Table5[[#This Row],[Date]])</f>
        <v>2025</v>
      </c>
      <c r="D91" s="21">
        <v>45991</v>
      </c>
      <c r="E91" s="43">
        <f>YEAR(Table5[[#This Row],[Contract Expiry date]])</f>
        <v>2025</v>
      </c>
      <c r="F91" s="22">
        <v>530345.48</v>
      </c>
      <c r="G91" s="22">
        <v>45000</v>
      </c>
      <c r="H91" s="23">
        <v>0.08</v>
      </c>
      <c r="I91" s="22">
        <f>+Table5[[#This Row],[actual  sales ]]*Table5[[#This Row],[RS %]]</f>
        <v>42427.638399999996</v>
      </c>
      <c r="J91" s="22">
        <f>IF(Table5[[#This Row],[RS]]&gt;Table5[[#This Row],[Minimum rent]],Table5[[#This Row],[RS]]-Table5[[#This Row],[Minimum rent]],0)</f>
        <v>0</v>
      </c>
      <c r="K91" s="22">
        <f>+Table5[[#This Row],[TOR]]+Table5[[#This Row],[Minimum rent]]</f>
        <v>45000</v>
      </c>
      <c r="L91" s="2">
        <f>AVERAGEIF(A:A,Table5[[#This Row],[Truck Name ]],K:K)</f>
        <v>48003.208133333334</v>
      </c>
      <c r="M91" s="27">
        <f>AVERAGEIF(A:A,Table5[[#This Row],[Truck Name ]],G:G)</f>
        <v>45555.555555555555</v>
      </c>
      <c r="N91" s="34">
        <f>IFERROR(Table5[[#This Row],[Revenue (Rent+TOR)]]/Table5[[#This Row],[actual  sales ]],0)</f>
        <v>8.4850350756265527E-2</v>
      </c>
      <c r="O91" s="27"/>
      <c r="P91" s="27"/>
      <c r="Q91" s="27">
        <f>+Table5[[#This Row],[Invoices]]-Table5[[#This Row],[Collected (EGP)]]</f>
        <v>0</v>
      </c>
      <c r="R91" s="46">
        <f>IFERROR(Table5[[#This Row],[Collected (EGP)]]/Table5[[#This Row],[Invoices]],0)</f>
        <v>0</v>
      </c>
      <c r="S91" s="27" t="str">
        <f t="shared" si="1"/>
        <v>High</v>
      </c>
    </row>
    <row r="92" spans="1:19" x14ac:dyDescent="0.25">
      <c r="A92" s="20" t="s">
        <v>17</v>
      </c>
      <c r="B92" s="21">
        <v>45930</v>
      </c>
      <c r="C92" s="43">
        <f>YEAR(Table5[[#This Row],[Date]])</f>
        <v>2025</v>
      </c>
      <c r="D92" s="21">
        <v>45991</v>
      </c>
      <c r="E92" s="43">
        <f>YEAR(Table5[[#This Row],[Contract Expiry date]])</f>
        <v>2025</v>
      </c>
      <c r="F92" s="22">
        <v>508904.94</v>
      </c>
      <c r="G92" s="22">
        <v>45000</v>
      </c>
      <c r="H92" s="23">
        <v>0.08</v>
      </c>
      <c r="I92" s="22">
        <f>+Table5[[#This Row],[actual  sales ]]*Table5[[#This Row],[RS %]]</f>
        <v>40712.395199999999</v>
      </c>
      <c r="J92" s="22">
        <f>IF(Table5[[#This Row],[RS]]&gt;Table5[[#This Row],[Minimum rent]],Table5[[#This Row],[RS]]-Table5[[#This Row],[Minimum rent]],0)</f>
        <v>0</v>
      </c>
      <c r="K92" s="22">
        <f>+Table5[[#This Row],[TOR]]+Table5[[#This Row],[Minimum rent]]</f>
        <v>45000</v>
      </c>
      <c r="L92" s="2">
        <f>AVERAGEIF(A:A,Table5[[#This Row],[Truck Name ]],K:K)</f>
        <v>48003.208133333334</v>
      </c>
      <c r="M92" s="27">
        <f>AVERAGEIF(A:A,Table5[[#This Row],[Truck Name ]],G:G)</f>
        <v>45555.555555555555</v>
      </c>
      <c r="N92" s="34">
        <f>IFERROR(Table5[[#This Row],[Revenue (Rent+TOR)]]/Table5[[#This Row],[actual  sales ]],0)</f>
        <v>8.8425158537466741E-2</v>
      </c>
      <c r="O92" s="27"/>
      <c r="P92" s="27"/>
      <c r="Q92" s="27">
        <f>+Table5[[#This Row],[Invoices]]-Table5[[#This Row],[Collected (EGP)]]</f>
        <v>0</v>
      </c>
      <c r="R92" s="46">
        <f>IFERROR(Table5[[#This Row],[Collected (EGP)]]/Table5[[#This Row],[Invoices]],0)</f>
        <v>0</v>
      </c>
      <c r="S92" s="27" t="str">
        <f t="shared" si="1"/>
        <v>High</v>
      </c>
    </row>
    <row r="93" spans="1:19" x14ac:dyDescent="0.25">
      <c r="A93" s="20" t="s">
        <v>17</v>
      </c>
      <c r="B93" s="21">
        <v>45961</v>
      </c>
      <c r="C93" s="43">
        <f>YEAR(Table5[[#This Row],[Date]])</f>
        <v>2025</v>
      </c>
      <c r="D93" s="21">
        <v>45991</v>
      </c>
      <c r="E93" s="43">
        <f>YEAR(Table5[[#This Row],[Contract Expiry date]])</f>
        <v>2025</v>
      </c>
      <c r="F93" s="22">
        <v>610263.15</v>
      </c>
      <c r="G93" s="22">
        <v>45000</v>
      </c>
      <c r="H93" s="23">
        <v>0.08</v>
      </c>
      <c r="I93" s="22">
        <f>+Table5[[#This Row],[actual  sales ]]*Table5[[#This Row],[RS %]]</f>
        <v>48821.052000000003</v>
      </c>
      <c r="J93" s="22">
        <f>IF(Table5[[#This Row],[RS]]&gt;Table5[[#This Row],[Minimum rent]],Table5[[#This Row],[RS]]-Table5[[#This Row],[Minimum rent]],0)</f>
        <v>3821.0520000000033</v>
      </c>
      <c r="K93" s="22">
        <f>+Table5[[#This Row],[TOR]]+Table5[[#This Row],[Minimum rent]]</f>
        <v>48821.052000000003</v>
      </c>
      <c r="L93" s="2">
        <f>AVERAGEIF(A:A,Table5[[#This Row],[Truck Name ]],K:K)</f>
        <v>48003.208133333334</v>
      </c>
      <c r="M93" s="27">
        <f>AVERAGEIF(A:A,Table5[[#This Row],[Truck Name ]],G:G)</f>
        <v>45555.555555555555</v>
      </c>
      <c r="N93" s="34">
        <f>IFERROR(Table5[[#This Row],[Revenue (Rent+TOR)]]/Table5[[#This Row],[actual  sales ]],0)</f>
        <v>0.08</v>
      </c>
      <c r="O93" s="27"/>
      <c r="P93" s="27"/>
      <c r="Q93" s="27">
        <f>+Table5[[#This Row],[Invoices]]-Table5[[#This Row],[Collected (EGP)]]</f>
        <v>0</v>
      </c>
      <c r="R93" s="46">
        <f>IFERROR(Table5[[#This Row],[Collected (EGP)]]/Table5[[#This Row],[Invoices]],0)</f>
        <v>0</v>
      </c>
      <c r="S93" s="27" t="str">
        <f t="shared" si="1"/>
        <v>High</v>
      </c>
    </row>
    <row r="94" spans="1:19" x14ac:dyDescent="0.25">
      <c r="A94" s="20" t="s">
        <v>17</v>
      </c>
      <c r="B94" s="21">
        <v>45991</v>
      </c>
      <c r="C94" s="43">
        <f>YEAR(Table5[[#This Row],[Date]])</f>
        <v>2025</v>
      </c>
      <c r="D94" s="21">
        <v>45991</v>
      </c>
      <c r="E94" s="43">
        <f>YEAR(Table5[[#This Row],[Contract Expiry date]])</f>
        <v>2025</v>
      </c>
      <c r="F94" s="22">
        <v>618790.16</v>
      </c>
      <c r="G94" s="22">
        <v>45000</v>
      </c>
      <c r="H94" s="23">
        <v>0.08</v>
      </c>
      <c r="I94" s="22">
        <f>+Table5[[#This Row],[actual  sales ]]*Table5[[#This Row],[RS %]]</f>
        <v>49503.212800000001</v>
      </c>
      <c r="J94" s="22">
        <f>IF(Table5[[#This Row],[RS]]&gt;Table5[[#This Row],[Minimum rent]],Table5[[#This Row],[RS]]-Table5[[#This Row],[Minimum rent]],0)</f>
        <v>4503.2128000000012</v>
      </c>
      <c r="K94" s="22">
        <f>+Table5[[#This Row],[TOR]]+Table5[[#This Row],[Minimum rent]]</f>
        <v>49503.212800000001</v>
      </c>
      <c r="L94" s="2">
        <f>AVERAGEIF(A:A,Table5[[#This Row],[Truck Name ]],K:K)</f>
        <v>48003.208133333334</v>
      </c>
      <c r="M94" s="27">
        <f>AVERAGEIF(A:A,Table5[[#This Row],[Truck Name ]],G:G)</f>
        <v>45555.555555555555</v>
      </c>
      <c r="N94" s="34">
        <f>IFERROR(Table5[[#This Row],[Revenue (Rent+TOR)]]/Table5[[#This Row],[actual  sales ]],0)</f>
        <v>0.08</v>
      </c>
      <c r="O94" s="27"/>
      <c r="P94" s="27"/>
      <c r="Q94" s="27"/>
      <c r="R94" s="46">
        <f>IFERROR(Table5[[#This Row],[Collected (EGP)]]/Table5[[#This Row],[Invoices]],0)</f>
        <v>0</v>
      </c>
      <c r="S94" s="27" t="str">
        <f t="shared" si="1"/>
        <v>High</v>
      </c>
    </row>
    <row r="95" spans="1:19" x14ac:dyDescent="0.25">
      <c r="A95" s="20" t="s">
        <v>17</v>
      </c>
      <c r="B95" s="21">
        <v>46022</v>
      </c>
      <c r="C95" s="43">
        <f>YEAR(Table5[[#This Row],[Date]])</f>
        <v>2025</v>
      </c>
      <c r="D95" s="21">
        <v>46326</v>
      </c>
      <c r="E95" s="43">
        <f>YEAR(Table5[[#This Row],[Contract Expiry date]])</f>
        <v>2026</v>
      </c>
      <c r="F95" s="22">
        <v>616993.18000000005</v>
      </c>
      <c r="G95" s="22">
        <v>50000</v>
      </c>
      <c r="H95" s="23">
        <v>0.1</v>
      </c>
      <c r="I95" s="22">
        <f>+Table5[[#This Row],[actual  sales ]]*Table5[[#This Row],[RS %]]</f>
        <v>61699.318000000007</v>
      </c>
      <c r="J95" s="22">
        <f>IF(Table5[[#This Row],[RS]]&gt;Table5[[#This Row],[Minimum rent]],Table5[[#This Row],[RS]]-Table5[[#This Row],[Minimum rent]],0)</f>
        <v>11699.318000000007</v>
      </c>
      <c r="K95" s="22">
        <f>+Table5[[#This Row],[TOR]]+Table5[[#This Row],[Minimum rent]]</f>
        <v>61699.318000000007</v>
      </c>
      <c r="L95" s="2">
        <f>AVERAGEIF(A:A,Table5[[#This Row],[Truck Name ]],K:K)</f>
        <v>48003.208133333334</v>
      </c>
      <c r="M95" s="27">
        <f>AVERAGEIF(A:A,Table5[[#This Row],[Truck Name ]],G:G)</f>
        <v>45555.555555555555</v>
      </c>
      <c r="N95" s="34">
        <f>IFERROR(Table5[[#This Row],[Revenue (Rent+TOR)]]/Table5[[#This Row],[actual  sales ]],0)</f>
        <v>0.1</v>
      </c>
      <c r="O95" s="27">
        <v>623225.66</v>
      </c>
      <c r="P95" s="27">
        <v>609950</v>
      </c>
      <c r="Q95" s="27">
        <f>+Table5[[#This Row],[Invoices]]-Table5[[#This Row],[Collected (EGP)]]</f>
        <v>13275.660000000033</v>
      </c>
      <c r="R95" s="46">
        <f>IFERROR(Table5[[#This Row],[Collected (EGP)]]/Table5[[#This Row],[Invoices]],0)</f>
        <v>0.9786984701496404</v>
      </c>
      <c r="S95" s="27" t="str">
        <f t="shared" si="1"/>
        <v>Healthy</v>
      </c>
    </row>
    <row r="96" spans="1:19" x14ac:dyDescent="0.25">
      <c r="A96" s="20"/>
      <c r="B96" s="21"/>
      <c r="C96" s="43"/>
      <c r="D96" s="21"/>
      <c r="E96" s="43"/>
      <c r="F96" s="22"/>
      <c r="G96" s="22"/>
      <c r="H96" s="23"/>
      <c r="I96" s="22">
        <f>+Table5[[#This Row],[actual  sales ]]*Table5[[#This Row],[RS %]]</f>
        <v>0</v>
      </c>
      <c r="J96" s="22">
        <f>IF(Table5[[#This Row],[RS]]&gt;Table5[[#This Row],[Minimum rent]],Table5[[#This Row],[RS]]-Table5[[#This Row],[Minimum rent]],0)</f>
        <v>0</v>
      </c>
      <c r="K96" s="22">
        <f>+Table5[[#This Row],[TOR]]+Table5[[#This Row],[Minimum rent]]</f>
        <v>0</v>
      </c>
      <c r="L96" s="2" t="e">
        <f>AVERAGEIF(A:A,Table5[[#This Row],[Truck Name ]],K:K)</f>
        <v>#DIV/0!</v>
      </c>
      <c r="M96" s="27" t="e">
        <f>AVERAGEIF(A:A,Table5[[#This Row],[Truck Name ]],G:G)</f>
        <v>#DIV/0!</v>
      </c>
      <c r="N96" s="34">
        <f>IFERROR(Table5[[#This Row],[Revenue (Rent+TOR)]]/Table5[[#This Row],[actual  sales ]],0)</f>
        <v>0</v>
      </c>
      <c r="O96" s="27"/>
      <c r="P96" s="27"/>
      <c r="Q96" s="27">
        <f>+Table5[[#This Row],[Invoices]]-Table5[[#This Row],[Collected (EGP)]]</f>
        <v>0</v>
      </c>
      <c r="R96" s="46">
        <f>IFERROR(Table5[[#This Row],[Collected (EGP)]]/Table5[[#This Row],[Invoices]],0)</f>
        <v>0</v>
      </c>
      <c r="S96" s="27" t="str">
        <f t="shared" si="1"/>
        <v>High</v>
      </c>
    </row>
    <row r="97" spans="1:19" x14ac:dyDescent="0.25">
      <c r="A97" s="20"/>
      <c r="B97" s="21"/>
      <c r="C97" s="43"/>
      <c r="D97" s="21"/>
      <c r="E97" s="43"/>
      <c r="F97" s="22"/>
      <c r="G97" s="22"/>
      <c r="H97" s="23"/>
      <c r="I97" s="22">
        <f>+Table5[[#This Row],[actual  sales ]]*Table5[[#This Row],[RS %]]</f>
        <v>0</v>
      </c>
      <c r="J97" s="22">
        <f>IF(Table5[[#This Row],[RS]]&gt;Table5[[#This Row],[Minimum rent]],Table5[[#This Row],[RS]]-Table5[[#This Row],[Minimum rent]],0)</f>
        <v>0</v>
      </c>
      <c r="K97" s="22">
        <f>+Table5[[#This Row],[TOR]]+Table5[[#This Row],[Minimum rent]]</f>
        <v>0</v>
      </c>
      <c r="L97" s="2" t="e">
        <f>AVERAGEIF(A:A,Table5[[#This Row],[Truck Name ]],K:K)</f>
        <v>#DIV/0!</v>
      </c>
      <c r="M97" s="27" t="e">
        <f>AVERAGEIF(A:A,Table5[[#This Row],[Truck Name ]],G:G)</f>
        <v>#DIV/0!</v>
      </c>
      <c r="N97" s="34">
        <f>IFERROR(Table5[[#This Row],[Revenue (Rent+TOR)]]/Table5[[#This Row],[actual  sales ]],0)</f>
        <v>0</v>
      </c>
      <c r="O97" s="27"/>
      <c r="P97" s="27"/>
      <c r="Q97" s="27">
        <f>+Table5[[#This Row],[Invoices]]-Table5[[#This Row],[Collected (EGP)]]</f>
        <v>0</v>
      </c>
      <c r="R97" s="46">
        <f>IFERROR(Table5[[#This Row],[Collected (EGP)]]/Table5[[#This Row],[Invoices]],0)</f>
        <v>0</v>
      </c>
      <c r="S97" s="27" t="str">
        <f t="shared" si="1"/>
        <v>High</v>
      </c>
    </row>
    <row r="98" spans="1:19" x14ac:dyDescent="0.25">
      <c r="A98" s="20"/>
      <c r="B98" s="21"/>
      <c r="C98" s="43"/>
      <c r="D98" s="21"/>
      <c r="E98" s="43"/>
      <c r="F98" s="22"/>
      <c r="G98" s="22"/>
      <c r="H98" s="23"/>
      <c r="I98" s="22">
        <f>+Table5[[#This Row],[actual  sales ]]*Table5[[#This Row],[RS %]]</f>
        <v>0</v>
      </c>
      <c r="J98" s="22">
        <f>IF(Table5[[#This Row],[RS]]&gt;Table5[[#This Row],[Minimum rent]],Table5[[#This Row],[RS]]-Table5[[#This Row],[Minimum rent]],0)</f>
        <v>0</v>
      </c>
      <c r="K98" s="22">
        <f>+Table5[[#This Row],[TOR]]+Table5[[#This Row],[Minimum rent]]</f>
        <v>0</v>
      </c>
      <c r="L98" s="2" t="e">
        <f>AVERAGEIF(A:A,Table5[[#This Row],[Truck Name ]],K:K)</f>
        <v>#DIV/0!</v>
      </c>
      <c r="M98" s="27" t="e">
        <f>AVERAGEIF(A:A,Table5[[#This Row],[Truck Name ]],G:G)</f>
        <v>#DIV/0!</v>
      </c>
      <c r="N98" s="34">
        <f>IFERROR(Table5[[#This Row],[Revenue (Rent+TOR)]]/Table5[[#This Row],[actual  sales ]],0)</f>
        <v>0</v>
      </c>
      <c r="O98" s="27"/>
      <c r="P98" s="27"/>
      <c r="Q98" s="27">
        <f>+Table5[[#This Row],[Invoices]]-Table5[[#This Row],[Collected (EGP)]]</f>
        <v>0</v>
      </c>
      <c r="R98" s="46">
        <f>IFERROR(Table5[[#This Row],[Collected (EGP)]]/Table5[[#This Row],[Invoices]],0)</f>
        <v>0</v>
      </c>
      <c r="S98" s="27" t="str">
        <f t="shared" si="1"/>
        <v>High</v>
      </c>
    </row>
    <row r="99" spans="1:19" x14ac:dyDescent="0.25">
      <c r="A99" s="20"/>
      <c r="B99" s="21"/>
      <c r="C99" s="43"/>
      <c r="D99" s="21"/>
      <c r="E99" s="43"/>
      <c r="F99" s="22"/>
      <c r="G99" s="22"/>
      <c r="H99" s="23"/>
      <c r="I99" s="22">
        <f>+Table5[[#This Row],[actual  sales ]]*Table5[[#This Row],[RS %]]</f>
        <v>0</v>
      </c>
      <c r="J99" s="22">
        <f>IF(Table5[[#This Row],[RS]]&gt;Table5[[#This Row],[Minimum rent]],Table5[[#This Row],[RS]]-Table5[[#This Row],[Minimum rent]],0)</f>
        <v>0</v>
      </c>
      <c r="K99" s="22">
        <f>+Table5[[#This Row],[TOR]]+Table5[[#This Row],[Minimum rent]]</f>
        <v>0</v>
      </c>
      <c r="L99" s="2" t="e">
        <f>AVERAGEIF(A:A,Table5[[#This Row],[Truck Name ]],K:K)</f>
        <v>#DIV/0!</v>
      </c>
      <c r="M99" s="27" t="e">
        <f>AVERAGEIF(A:A,Table5[[#This Row],[Truck Name ]],G:G)</f>
        <v>#DIV/0!</v>
      </c>
      <c r="N99" s="34">
        <f>IFERROR(Table5[[#This Row],[Revenue (Rent+TOR)]]/Table5[[#This Row],[actual  sales ]],0)</f>
        <v>0</v>
      </c>
      <c r="O99" s="27"/>
      <c r="P99" s="27"/>
      <c r="Q99" s="27">
        <f>+Table5[[#This Row],[Invoices]]-Table5[[#This Row],[Collected (EGP)]]</f>
        <v>0</v>
      </c>
      <c r="R99" s="46">
        <f>IFERROR(Table5[[#This Row],[Collected (EGP)]]/Table5[[#This Row],[Invoices]],0)</f>
        <v>0</v>
      </c>
      <c r="S99" s="27" t="str">
        <f t="shared" si="1"/>
        <v>High</v>
      </c>
    </row>
    <row r="100" spans="1:19" x14ac:dyDescent="0.25">
      <c r="A100" s="20"/>
      <c r="B100" s="21"/>
      <c r="C100" s="43"/>
      <c r="D100" s="21"/>
      <c r="E100" s="43"/>
      <c r="F100" s="22"/>
      <c r="G100" s="22"/>
      <c r="H100" s="23"/>
      <c r="I100" s="22">
        <f>+Table5[[#This Row],[actual  sales ]]*Table5[[#This Row],[RS %]]</f>
        <v>0</v>
      </c>
      <c r="J100" s="22">
        <f>IF(Table5[[#This Row],[RS]]&gt;Table5[[#This Row],[Minimum rent]],Table5[[#This Row],[RS]]-Table5[[#This Row],[Minimum rent]],0)</f>
        <v>0</v>
      </c>
      <c r="K100" s="22">
        <f>+Table5[[#This Row],[TOR]]+Table5[[#This Row],[Minimum rent]]</f>
        <v>0</v>
      </c>
      <c r="L100" s="2" t="e">
        <f>AVERAGEIF(A:A,Table5[[#This Row],[Truck Name ]],K:K)</f>
        <v>#DIV/0!</v>
      </c>
      <c r="M100" s="27" t="e">
        <f>AVERAGEIF(A:A,Table5[[#This Row],[Truck Name ]],G:G)</f>
        <v>#DIV/0!</v>
      </c>
      <c r="N100" s="34">
        <f>IFERROR(Table5[[#This Row],[Revenue (Rent+TOR)]]/Table5[[#This Row],[actual  sales ]],0)</f>
        <v>0</v>
      </c>
      <c r="O100" s="27"/>
      <c r="P100" s="27"/>
      <c r="Q100" s="27">
        <f>+Table5[[#This Row],[Invoices]]-Table5[[#This Row],[Collected (EGP)]]</f>
        <v>0</v>
      </c>
      <c r="R100" s="46">
        <f>IFERROR(Table5[[#This Row],[Collected (EGP)]]/Table5[[#This Row],[Invoices]],0)</f>
        <v>0</v>
      </c>
      <c r="S100" s="27" t="str">
        <f t="shared" si="1"/>
        <v>High</v>
      </c>
    </row>
    <row r="101" spans="1:19" x14ac:dyDescent="0.25">
      <c r="A101" s="20"/>
      <c r="B101" s="21"/>
      <c r="C101" s="43"/>
      <c r="D101" s="21"/>
      <c r="E101" s="43"/>
      <c r="F101" s="22"/>
      <c r="G101" s="22"/>
      <c r="H101" s="23"/>
      <c r="I101" s="22">
        <f>+Table5[[#This Row],[actual  sales ]]*Table5[[#This Row],[RS %]]</f>
        <v>0</v>
      </c>
      <c r="J101" s="22">
        <f>IF(Table5[[#This Row],[RS]]&gt;Table5[[#This Row],[Minimum rent]],Table5[[#This Row],[RS]]-Table5[[#This Row],[Minimum rent]],0)</f>
        <v>0</v>
      </c>
      <c r="K101" s="22">
        <f>+Table5[[#This Row],[TOR]]+Table5[[#This Row],[Minimum rent]]</f>
        <v>0</v>
      </c>
      <c r="L101" s="2" t="e">
        <f>AVERAGEIF(A:A,Table5[[#This Row],[Truck Name ]],K:K)</f>
        <v>#DIV/0!</v>
      </c>
      <c r="M101" s="27" t="e">
        <f>AVERAGEIF(A:A,Table5[[#This Row],[Truck Name ]],G:G)</f>
        <v>#DIV/0!</v>
      </c>
      <c r="N101" s="34">
        <f>IFERROR(Table5[[#This Row],[Revenue (Rent+TOR)]]/Table5[[#This Row],[actual  sales ]],0)</f>
        <v>0</v>
      </c>
      <c r="O101" s="27"/>
      <c r="P101" s="27"/>
      <c r="Q101" s="27">
        <f>+Table5[[#This Row],[Invoices]]-Table5[[#This Row],[Collected (EGP)]]</f>
        <v>0</v>
      </c>
      <c r="R101" s="46">
        <f>IFERROR(Table5[[#This Row],[Collected (EGP)]]/Table5[[#This Row],[Invoices]],0)</f>
        <v>0</v>
      </c>
      <c r="S101" s="27" t="str">
        <f t="shared" si="1"/>
        <v>High</v>
      </c>
    </row>
    <row r="102" spans="1:19" x14ac:dyDescent="0.25">
      <c r="A102" s="20"/>
      <c r="B102" s="21"/>
      <c r="C102" s="43"/>
      <c r="D102" s="21"/>
      <c r="E102" s="43"/>
      <c r="F102" s="22"/>
      <c r="G102" s="22"/>
      <c r="H102" s="23"/>
      <c r="I102" s="22">
        <f>+Table5[[#This Row],[actual  sales ]]*Table5[[#This Row],[RS %]]</f>
        <v>0</v>
      </c>
      <c r="J102" s="22">
        <f>IF(Table5[[#This Row],[RS]]&gt;Table5[[#This Row],[Minimum rent]],Table5[[#This Row],[RS]]-Table5[[#This Row],[Minimum rent]],0)</f>
        <v>0</v>
      </c>
      <c r="K102" s="22">
        <f>+Table5[[#This Row],[TOR]]+Table5[[#This Row],[Minimum rent]]</f>
        <v>0</v>
      </c>
      <c r="L102" s="2" t="e">
        <f>AVERAGEIF(A:A,Table5[[#This Row],[Truck Name ]],K:K)</f>
        <v>#DIV/0!</v>
      </c>
      <c r="M102" s="27" t="e">
        <f>AVERAGEIF(A:A,Table5[[#This Row],[Truck Name ]],G:G)</f>
        <v>#DIV/0!</v>
      </c>
      <c r="N102" s="34">
        <f>IFERROR(Table5[[#This Row],[Revenue (Rent+TOR)]]/Table5[[#This Row],[actual  sales ]],0)</f>
        <v>0</v>
      </c>
      <c r="O102" s="27"/>
      <c r="P102" s="27"/>
      <c r="Q102" s="27">
        <f>+Table5[[#This Row],[Invoices]]-Table5[[#This Row],[Collected (EGP)]]</f>
        <v>0</v>
      </c>
      <c r="R102" s="46">
        <f>IFERROR(Table5[[#This Row],[Collected (EGP)]]/Table5[[#This Row],[Invoices]],0)</f>
        <v>0</v>
      </c>
      <c r="S102" s="27" t="str">
        <f t="shared" si="1"/>
        <v>High</v>
      </c>
    </row>
    <row r="103" spans="1:19" x14ac:dyDescent="0.25">
      <c r="A103" s="20"/>
      <c r="B103" s="21"/>
      <c r="C103" s="43"/>
      <c r="D103" s="21"/>
      <c r="E103" s="43"/>
      <c r="F103" s="22"/>
      <c r="G103" s="22"/>
      <c r="H103" s="23"/>
      <c r="I103" s="22">
        <f>+Table5[[#This Row],[actual  sales ]]*Table5[[#This Row],[RS %]]</f>
        <v>0</v>
      </c>
      <c r="J103" s="22">
        <f>IF(Table5[[#This Row],[RS]]&gt;Table5[[#This Row],[Minimum rent]],Table5[[#This Row],[RS]]-Table5[[#This Row],[Minimum rent]],0)</f>
        <v>0</v>
      </c>
      <c r="K103" s="22">
        <f>+Table5[[#This Row],[TOR]]+Table5[[#This Row],[Minimum rent]]</f>
        <v>0</v>
      </c>
      <c r="L103" s="2" t="e">
        <f>AVERAGEIF(A:A,Table5[[#This Row],[Truck Name ]],K:K)</f>
        <v>#DIV/0!</v>
      </c>
      <c r="M103" s="27" t="e">
        <f>AVERAGEIF(A:A,Table5[[#This Row],[Truck Name ]],G:G)</f>
        <v>#DIV/0!</v>
      </c>
      <c r="N103" s="34">
        <f>IFERROR(Table5[[#This Row],[Revenue (Rent+TOR)]]/Table5[[#This Row],[actual  sales ]],0)</f>
        <v>0</v>
      </c>
      <c r="O103" s="27"/>
      <c r="P103" s="27"/>
      <c r="Q103" s="27">
        <f>+Table5[[#This Row],[Invoices]]-Table5[[#This Row],[Collected (EGP)]]</f>
        <v>0</v>
      </c>
      <c r="R103" s="46">
        <f>IFERROR(Table5[[#This Row],[Collected (EGP)]]/Table5[[#This Row],[Invoices]],0)</f>
        <v>0</v>
      </c>
      <c r="S103" s="27" t="str">
        <f t="shared" si="1"/>
        <v>High</v>
      </c>
    </row>
    <row r="104" spans="1:19" x14ac:dyDescent="0.25">
      <c r="A104" s="20"/>
      <c r="B104" s="21"/>
      <c r="C104" s="43"/>
      <c r="D104" s="21"/>
      <c r="E104" s="43"/>
      <c r="F104" s="22"/>
      <c r="G104" s="22"/>
      <c r="H104" s="23"/>
      <c r="I104" s="22">
        <f>+Table5[[#This Row],[actual  sales ]]*Table5[[#This Row],[RS %]]</f>
        <v>0</v>
      </c>
      <c r="J104" s="22">
        <f>IF(Table5[[#This Row],[RS]]&gt;Table5[[#This Row],[Minimum rent]],Table5[[#This Row],[RS]]-Table5[[#This Row],[Minimum rent]],0)</f>
        <v>0</v>
      </c>
      <c r="K104" s="22">
        <f>+Table5[[#This Row],[TOR]]+Table5[[#This Row],[Minimum rent]]</f>
        <v>0</v>
      </c>
      <c r="L104" s="2" t="e">
        <f>AVERAGEIF(A:A,Table5[[#This Row],[Truck Name ]],K:K)</f>
        <v>#DIV/0!</v>
      </c>
      <c r="M104" s="27" t="e">
        <f>AVERAGEIF(A:A,Table5[[#This Row],[Truck Name ]],G:G)</f>
        <v>#DIV/0!</v>
      </c>
      <c r="N104" s="34">
        <f>IFERROR(Table5[[#This Row],[Revenue (Rent+TOR)]]/Table5[[#This Row],[actual  sales ]],0)</f>
        <v>0</v>
      </c>
      <c r="O104" s="27"/>
      <c r="P104" s="27"/>
      <c r="Q104" s="27">
        <f>+Table5[[#This Row],[Invoices]]-Table5[[#This Row],[Collected (EGP)]]</f>
        <v>0</v>
      </c>
      <c r="R104" s="46">
        <f>IFERROR(Table5[[#This Row],[Collected (EGP)]]/Table5[[#This Row],[Invoices]],0)</f>
        <v>0</v>
      </c>
      <c r="S104" s="27" t="str">
        <f t="shared" si="1"/>
        <v>High</v>
      </c>
    </row>
    <row r="105" spans="1:19" x14ac:dyDescent="0.25">
      <c r="A105" s="20"/>
      <c r="B105" s="21"/>
      <c r="C105" s="43"/>
      <c r="D105" s="21"/>
      <c r="E105" s="43"/>
      <c r="F105" s="22"/>
      <c r="G105" s="22"/>
      <c r="H105" s="23"/>
      <c r="I105" s="22">
        <f>+Table5[[#This Row],[actual  sales ]]*Table5[[#This Row],[RS %]]</f>
        <v>0</v>
      </c>
      <c r="J105" s="22">
        <f>IF(Table5[[#This Row],[RS]]&gt;Table5[[#This Row],[Minimum rent]],Table5[[#This Row],[RS]]-Table5[[#This Row],[Minimum rent]],0)</f>
        <v>0</v>
      </c>
      <c r="K105" s="22">
        <f>+Table5[[#This Row],[TOR]]+Table5[[#This Row],[Minimum rent]]</f>
        <v>0</v>
      </c>
      <c r="L105" s="2" t="e">
        <f>AVERAGEIF(A:A,Table5[[#This Row],[Truck Name ]],K:K)</f>
        <v>#DIV/0!</v>
      </c>
      <c r="M105" s="27" t="e">
        <f>AVERAGEIF(A:A,Table5[[#This Row],[Truck Name ]],G:G)</f>
        <v>#DIV/0!</v>
      </c>
      <c r="N105" s="34">
        <f>IFERROR(Table5[[#This Row],[Revenue (Rent+TOR)]]/Table5[[#This Row],[actual  sales ]],0)</f>
        <v>0</v>
      </c>
      <c r="O105" s="27"/>
      <c r="P105" s="27"/>
      <c r="Q105" s="27">
        <f>+Table5[[#This Row],[Invoices]]-Table5[[#This Row],[Collected (EGP)]]</f>
        <v>0</v>
      </c>
      <c r="R105" s="46">
        <f>IFERROR(Table5[[#This Row],[Collected (EGP)]]/Table5[[#This Row],[Invoices]],0)</f>
        <v>0</v>
      </c>
      <c r="S105" s="27" t="str">
        <f t="shared" si="1"/>
        <v>High</v>
      </c>
    </row>
    <row r="106" spans="1:19" x14ac:dyDescent="0.25">
      <c r="A106" s="20"/>
      <c r="B106" s="21"/>
      <c r="C106" s="43"/>
      <c r="D106" s="21"/>
      <c r="E106" s="43"/>
      <c r="F106" s="22"/>
      <c r="G106" s="22"/>
      <c r="H106" s="23"/>
      <c r="I106" s="22">
        <f>+Table5[[#This Row],[actual  sales ]]*Table5[[#This Row],[RS %]]</f>
        <v>0</v>
      </c>
      <c r="J106" s="22">
        <f>IF(Table5[[#This Row],[RS]]&gt;Table5[[#This Row],[Minimum rent]],Table5[[#This Row],[RS]]-Table5[[#This Row],[Minimum rent]],0)</f>
        <v>0</v>
      </c>
      <c r="K106" s="22">
        <f>+Table5[[#This Row],[TOR]]+Table5[[#This Row],[Minimum rent]]</f>
        <v>0</v>
      </c>
      <c r="L106" s="2" t="e">
        <f>AVERAGEIF(A:A,Table5[[#This Row],[Truck Name ]],K:K)</f>
        <v>#DIV/0!</v>
      </c>
      <c r="M106" s="27" t="e">
        <f>AVERAGEIF(A:A,Table5[[#This Row],[Truck Name ]],G:G)</f>
        <v>#DIV/0!</v>
      </c>
      <c r="N106" s="34">
        <f>IFERROR(Table5[[#This Row],[Revenue (Rent+TOR)]]/Table5[[#This Row],[actual  sales ]],0)</f>
        <v>0</v>
      </c>
      <c r="O106" s="27"/>
      <c r="P106" s="27"/>
      <c r="Q106" s="27">
        <f>+Table5[[#This Row],[Invoices]]-Table5[[#This Row],[Collected (EGP)]]</f>
        <v>0</v>
      </c>
      <c r="R106" s="46">
        <f>IFERROR(Table5[[#This Row],[Collected (EGP)]]/Table5[[#This Row],[Invoices]],0)</f>
        <v>0</v>
      </c>
      <c r="S106" s="27" t="str">
        <f t="shared" si="1"/>
        <v>High</v>
      </c>
    </row>
    <row r="107" spans="1:19" x14ac:dyDescent="0.25">
      <c r="A107" s="20"/>
      <c r="B107" s="21"/>
      <c r="C107" s="43"/>
      <c r="D107" s="21"/>
      <c r="E107" s="43"/>
      <c r="F107" s="22"/>
      <c r="G107" s="22"/>
      <c r="H107" s="23"/>
      <c r="I107" s="22">
        <f>+Table5[[#This Row],[actual  sales ]]*Table5[[#This Row],[RS %]]</f>
        <v>0</v>
      </c>
      <c r="J107" s="22">
        <f>IF(Table5[[#This Row],[RS]]&gt;Table5[[#This Row],[Minimum rent]],Table5[[#This Row],[RS]]-Table5[[#This Row],[Minimum rent]],0)</f>
        <v>0</v>
      </c>
      <c r="K107" s="22">
        <f>+Table5[[#This Row],[TOR]]+Table5[[#This Row],[Minimum rent]]</f>
        <v>0</v>
      </c>
      <c r="L107" s="2" t="e">
        <f>AVERAGEIF(A:A,Table5[[#This Row],[Truck Name ]],K:K)</f>
        <v>#DIV/0!</v>
      </c>
      <c r="M107" s="27" t="e">
        <f>AVERAGEIF(A:A,Table5[[#This Row],[Truck Name ]],G:G)</f>
        <v>#DIV/0!</v>
      </c>
      <c r="N107" s="34">
        <f>IFERROR(Table5[[#This Row],[Revenue (Rent+TOR)]]/Table5[[#This Row],[actual  sales ]],0)</f>
        <v>0</v>
      </c>
      <c r="O107" s="27"/>
      <c r="P107" s="27"/>
      <c r="Q107" s="27">
        <f>+Table5[[#This Row],[Invoices]]-Table5[[#This Row],[Collected (EGP)]]</f>
        <v>0</v>
      </c>
      <c r="R107" s="46">
        <f>IFERROR(Table5[[#This Row],[Collected (EGP)]]/Table5[[#This Row],[Invoices]],0)</f>
        <v>0</v>
      </c>
      <c r="S107" s="27" t="str">
        <f t="shared" si="1"/>
        <v>High</v>
      </c>
    </row>
    <row r="108" spans="1:19" x14ac:dyDescent="0.25">
      <c r="A108" s="20"/>
      <c r="B108" s="21"/>
      <c r="C108" s="43"/>
      <c r="D108" s="21"/>
      <c r="E108" s="43"/>
      <c r="F108" s="22"/>
      <c r="G108" s="22"/>
      <c r="H108" s="23"/>
      <c r="I108" s="22">
        <f>+Table5[[#This Row],[actual  sales ]]*Table5[[#This Row],[RS %]]</f>
        <v>0</v>
      </c>
      <c r="J108" s="22">
        <f>IF(Table5[[#This Row],[RS]]&gt;Table5[[#This Row],[Minimum rent]],Table5[[#This Row],[RS]]-Table5[[#This Row],[Minimum rent]],0)</f>
        <v>0</v>
      </c>
      <c r="K108" s="22">
        <f>+Table5[[#This Row],[TOR]]+Table5[[#This Row],[Minimum rent]]</f>
        <v>0</v>
      </c>
      <c r="L108" s="2" t="e">
        <f>AVERAGEIF(A:A,Table5[[#This Row],[Truck Name ]],K:K)</f>
        <v>#DIV/0!</v>
      </c>
      <c r="M108" s="27" t="e">
        <f>AVERAGEIF(A:A,Table5[[#This Row],[Truck Name ]],G:G)</f>
        <v>#DIV/0!</v>
      </c>
      <c r="N108" s="34">
        <f>IFERROR(Table5[[#This Row],[Revenue (Rent+TOR)]]/Table5[[#This Row],[actual  sales ]],0)</f>
        <v>0</v>
      </c>
      <c r="O108" s="27"/>
      <c r="P108" s="27"/>
      <c r="Q108" s="27">
        <f>+Table5[[#This Row],[Invoices]]-Table5[[#This Row],[Collected (EGP)]]</f>
        <v>0</v>
      </c>
      <c r="R108" s="46">
        <f>IFERROR(Table5[[#This Row],[Collected (EGP)]]/Table5[[#This Row],[Invoices]],0)</f>
        <v>0</v>
      </c>
      <c r="S108" s="27" t="str">
        <f t="shared" si="1"/>
        <v>High</v>
      </c>
    </row>
    <row r="109" spans="1:19" x14ac:dyDescent="0.25">
      <c r="A109" s="20"/>
      <c r="B109" s="21"/>
      <c r="C109" s="43"/>
      <c r="D109" s="21"/>
      <c r="E109" s="43"/>
      <c r="F109" s="22"/>
      <c r="G109" s="22"/>
      <c r="H109" s="23"/>
      <c r="I109" s="22">
        <f>+Table5[[#This Row],[actual  sales ]]*Table5[[#This Row],[RS %]]</f>
        <v>0</v>
      </c>
      <c r="J109" s="22">
        <f>IF(Table5[[#This Row],[RS]]&gt;Table5[[#This Row],[Minimum rent]],Table5[[#This Row],[RS]]-Table5[[#This Row],[Minimum rent]],0)</f>
        <v>0</v>
      </c>
      <c r="K109" s="22">
        <f>+Table5[[#This Row],[TOR]]+Table5[[#This Row],[Minimum rent]]</f>
        <v>0</v>
      </c>
      <c r="L109" s="2" t="e">
        <f>AVERAGEIF(A:A,Table5[[#This Row],[Truck Name ]],K:K)</f>
        <v>#DIV/0!</v>
      </c>
      <c r="M109" s="27" t="e">
        <f>AVERAGEIF(A:A,Table5[[#This Row],[Truck Name ]],G:G)</f>
        <v>#DIV/0!</v>
      </c>
      <c r="N109" s="34">
        <f>IFERROR(Table5[[#This Row],[Revenue (Rent+TOR)]]/Table5[[#This Row],[actual  sales ]],0)</f>
        <v>0</v>
      </c>
      <c r="O109" s="27"/>
      <c r="P109" s="27"/>
      <c r="Q109" s="27">
        <f>+Table5[[#This Row],[Invoices]]-Table5[[#This Row],[Collected (EGP)]]</f>
        <v>0</v>
      </c>
      <c r="R109" s="46">
        <f>IFERROR(Table5[[#This Row],[Collected (EGP)]]/Table5[[#This Row],[Invoices]],0)</f>
        <v>0</v>
      </c>
      <c r="S109" s="27" t="str">
        <f t="shared" si="1"/>
        <v>High</v>
      </c>
    </row>
    <row r="110" spans="1:19" x14ac:dyDescent="0.25">
      <c r="A110" s="20"/>
      <c r="B110" s="21"/>
      <c r="C110" s="43"/>
      <c r="D110" s="21"/>
      <c r="E110" s="43"/>
      <c r="F110" s="22"/>
      <c r="G110" s="22"/>
      <c r="H110" s="23"/>
      <c r="I110" s="22">
        <f>+Table5[[#This Row],[actual  sales ]]*Table5[[#This Row],[RS %]]</f>
        <v>0</v>
      </c>
      <c r="J110" s="22">
        <f>IF(Table5[[#This Row],[RS]]&gt;Table5[[#This Row],[Minimum rent]],Table5[[#This Row],[RS]]-Table5[[#This Row],[Minimum rent]],0)</f>
        <v>0</v>
      </c>
      <c r="K110" s="22">
        <f>+Table5[[#This Row],[TOR]]+Table5[[#This Row],[Minimum rent]]</f>
        <v>0</v>
      </c>
      <c r="L110" s="2" t="e">
        <f>AVERAGEIF(A:A,Table5[[#This Row],[Truck Name ]],K:K)</f>
        <v>#DIV/0!</v>
      </c>
      <c r="M110" s="27" t="e">
        <f>AVERAGEIF(A:A,Table5[[#This Row],[Truck Name ]],G:G)</f>
        <v>#DIV/0!</v>
      </c>
      <c r="N110" s="34">
        <f>IFERROR(Table5[[#This Row],[Revenue (Rent+TOR)]]/Table5[[#This Row],[actual  sales ]],0)</f>
        <v>0</v>
      </c>
      <c r="O110" s="27"/>
      <c r="P110" s="27"/>
      <c r="Q110" s="27">
        <f>+Table5[[#This Row],[Invoices]]-Table5[[#This Row],[Collected (EGP)]]</f>
        <v>0</v>
      </c>
      <c r="R110" s="46">
        <f>IFERROR(Table5[[#This Row],[Collected (EGP)]]/Table5[[#This Row],[Invoices]],0)</f>
        <v>0</v>
      </c>
      <c r="S110" s="27" t="str">
        <f t="shared" si="1"/>
        <v>High</v>
      </c>
    </row>
    <row r="111" spans="1:19" x14ac:dyDescent="0.25">
      <c r="A111" s="20"/>
      <c r="B111" s="21"/>
      <c r="C111" s="43"/>
      <c r="D111" s="21"/>
      <c r="E111" s="43"/>
      <c r="F111" s="22"/>
      <c r="G111" s="22"/>
      <c r="H111" s="23"/>
      <c r="I111" s="22">
        <f>+Table5[[#This Row],[actual  sales ]]*Table5[[#This Row],[RS %]]</f>
        <v>0</v>
      </c>
      <c r="J111" s="22">
        <f>IF(Table5[[#This Row],[RS]]&gt;Table5[[#This Row],[Minimum rent]],Table5[[#This Row],[RS]]-Table5[[#This Row],[Minimum rent]],0)</f>
        <v>0</v>
      </c>
      <c r="K111" s="22">
        <f>+Table5[[#This Row],[TOR]]+Table5[[#This Row],[Minimum rent]]</f>
        <v>0</v>
      </c>
      <c r="L111" s="2" t="e">
        <f>AVERAGEIF(A:A,Table5[[#This Row],[Truck Name ]],K:K)</f>
        <v>#DIV/0!</v>
      </c>
      <c r="M111" s="27" t="e">
        <f>AVERAGEIF(A:A,Table5[[#This Row],[Truck Name ]],G:G)</f>
        <v>#DIV/0!</v>
      </c>
      <c r="N111" s="34">
        <f>IFERROR(Table5[[#This Row],[Revenue (Rent+TOR)]]/Table5[[#This Row],[actual  sales ]],0)</f>
        <v>0</v>
      </c>
      <c r="O111" s="27"/>
      <c r="P111" s="27"/>
      <c r="Q111" s="27">
        <f>+Table5[[#This Row],[Invoices]]-Table5[[#This Row],[Collected (EGP)]]</f>
        <v>0</v>
      </c>
      <c r="R111" s="46">
        <f>IFERROR(Table5[[#This Row],[Collected (EGP)]]/Table5[[#This Row],[Invoices]],0)</f>
        <v>0</v>
      </c>
      <c r="S111" s="27" t="str">
        <f t="shared" si="1"/>
        <v>High</v>
      </c>
    </row>
    <row r="112" spans="1:19" x14ac:dyDescent="0.25">
      <c r="A112" s="20"/>
      <c r="B112" s="21"/>
      <c r="C112" s="43"/>
      <c r="D112" s="21"/>
      <c r="E112" s="43"/>
      <c r="F112" s="22"/>
      <c r="G112" s="22"/>
      <c r="H112" s="23"/>
      <c r="I112" s="22">
        <f>+Table5[[#This Row],[actual  sales ]]*Table5[[#This Row],[RS %]]</f>
        <v>0</v>
      </c>
      <c r="J112" s="22">
        <f>IF(Table5[[#This Row],[RS]]&gt;Table5[[#This Row],[Minimum rent]],Table5[[#This Row],[RS]]-Table5[[#This Row],[Minimum rent]],0)</f>
        <v>0</v>
      </c>
      <c r="K112" s="22">
        <f>+Table5[[#This Row],[TOR]]+Table5[[#This Row],[Minimum rent]]</f>
        <v>0</v>
      </c>
      <c r="L112" s="2" t="e">
        <f>AVERAGEIF(A:A,Table5[[#This Row],[Truck Name ]],K:K)</f>
        <v>#DIV/0!</v>
      </c>
      <c r="M112" s="27" t="e">
        <f>AVERAGEIF(A:A,Table5[[#This Row],[Truck Name ]],G:G)</f>
        <v>#DIV/0!</v>
      </c>
      <c r="N112" s="34">
        <f>IFERROR(Table5[[#This Row],[Revenue (Rent+TOR)]]/Table5[[#This Row],[actual  sales ]],0)</f>
        <v>0</v>
      </c>
      <c r="O112" s="27"/>
      <c r="P112" s="27"/>
      <c r="Q112" s="27">
        <f>+Table5[[#This Row],[Invoices]]-Table5[[#This Row],[Collected (EGP)]]</f>
        <v>0</v>
      </c>
      <c r="R112" s="46">
        <f>IFERROR(Table5[[#This Row],[Collected (EGP)]]/Table5[[#This Row],[Invoices]],0)</f>
        <v>0</v>
      </c>
      <c r="S112" s="27" t="str">
        <f t="shared" si="1"/>
        <v>High</v>
      </c>
    </row>
    <row r="113" spans="1:19" x14ac:dyDescent="0.25">
      <c r="A113" s="20"/>
      <c r="B113" s="21"/>
      <c r="C113" s="43"/>
      <c r="D113" s="21"/>
      <c r="E113" s="43"/>
      <c r="F113" s="22"/>
      <c r="G113" s="22"/>
      <c r="H113" s="23"/>
      <c r="I113" s="22">
        <f>+Table5[[#This Row],[actual  sales ]]*Table5[[#This Row],[RS %]]</f>
        <v>0</v>
      </c>
      <c r="J113" s="22">
        <f>IF(Table5[[#This Row],[RS]]&gt;Table5[[#This Row],[Minimum rent]],Table5[[#This Row],[RS]]-Table5[[#This Row],[Minimum rent]],0)</f>
        <v>0</v>
      </c>
      <c r="K113" s="22">
        <f>+Table5[[#This Row],[TOR]]+Table5[[#This Row],[Minimum rent]]</f>
        <v>0</v>
      </c>
      <c r="L113" s="2" t="e">
        <f>AVERAGEIF(A:A,Table5[[#This Row],[Truck Name ]],K:K)</f>
        <v>#DIV/0!</v>
      </c>
      <c r="M113" s="27" t="e">
        <f>AVERAGEIF(A:A,Table5[[#This Row],[Truck Name ]],G:G)</f>
        <v>#DIV/0!</v>
      </c>
      <c r="N113" s="34">
        <f>IFERROR(Table5[[#This Row],[Revenue (Rent+TOR)]]/Table5[[#This Row],[actual  sales ]],0)</f>
        <v>0</v>
      </c>
      <c r="O113" s="27"/>
      <c r="P113" s="27"/>
      <c r="Q113" s="27">
        <f>+Table5[[#This Row],[Invoices]]-Table5[[#This Row],[Collected (EGP)]]</f>
        <v>0</v>
      </c>
      <c r="R113" s="46">
        <f>IFERROR(Table5[[#This Row],[Collected (EGP)]]/Table5[[#This Row],[Invoices]],0)</f>
        <v>0</v>
      </c>
      <c r="S113" s="27" t="str">
        <f t="shared" si="1"/>
        <v>High</v>
      </c>
    </row>
    <row r="114" spans="1:19" x14ac:dyDescent="0.25">
      <c r="A114" s="20"/>
      <c r="B114" s="21"/>
      <c r="C114" s="43"/>
      <c r="D114" s="21"/>
      <c r="E114" s="43"/>
      <c r="F114" s="22"/>
      <c r="G114" s="22"/>
      <c r="H114" s="23"/>
      <c r="I114" s="22">
        <f>+Table5[[#This Row],[actual  sales ]]*Table5[[#This Row],[RS %]]</f>
        <v>0</v>
      </c>
      <c r="J114" s="22">
        <f>IF(Table5[[#This Row],[RS]]&gt;Table5[[#This Row],[Minimum rent]],Table5[[#This Row],[RS]]-Table5[[#This Row],[Minimum rent]],0)</f>
        <v>0</v>
      </c>
      <c r="K114" s="22">
        <f>+Table5[[#This Row],[TOR]]+Table5[[#This Row],[Minimum rent]]</f>
        <v>0</v>
      </c>
      <c r="L114" s="2" t="e">
        <f>AVERAGEIF(A:A,Table5[[#This Row],[Truck Name ]],K:K)</f>
        <v>#DIV/0!</v>
      </c>
      <c r="M114" s="27" t="e">
        <f>AVERAGEIF(A:A,Table5[[#This Row],[Truck Name ]],G:G)</f>
        <v>#DIV/0!</v>
      </c>
      <c r="N114" s="34">
        <f>IFERROR(Table5[[#This Row],[Revenue (Rent+TOR)]]/Table5[[#This Row],[actual  sales ]],0)</f>
        <v>0</v>
      </c>
      <c r="O114" s="27"/>
      <c r="P114" s="27"/>
      <c r="Q114" s="27">
        <f>+Table5[[#This Row],[Invoices]]-Table5[[#This Row],[Collected (EGP)]]</f>
        <v>0</v>
      </c>
      <c r="R114" s="46">
        <f>IFERROR(Table5[[#This Row],[Collected (EGP)]]/Table5[[#This Row],[Invoices]],0)</f>
        <v>0</v>
      </c>
      <c r="S114" s="27" t="str">
        <f t="shared" si="1"/>
        <v>High</v>
      </c>
    </row>
    <row r="115" spans="1:19" x14ac:dyDescent="0.25">
      <c r="A115" s="20"/>
      <c r="B115" s="21"/>
      <c r="C115" s="43"/>
      <c r="D115" s="21"/>
      <c r="E115" s="43"/>
      <c r="F115" s="22"/>
      <c r="G115" s="22"/>
      <c r="H115" s="23"/>
      <c r="I115" s="22">
        <f>+Table5[[#This Row],[actual  sales ]]*Table5[[#This Row],[RS %]]</f>
        <v>0</v>
      </c>
      <c r="J115" s="22">
        <f>IF(Table5[[#This Row],[RS]]&gt;Table5[[#This Row],[Minimum rent]],Table5[[#This Row],[RS]]-Table5[[#This Row],[Minimum rent]],0)</f>
        <v>0</v>
      </c>
      <c r="K115" s="22">
        <f>+Table5[[#This Row],[TOR]]+Table5[[#This Row],[Minimum rent]]</f>
        <v>0</v>
      </c>
      <c r="L115" s="2" t="e">
        <f>AVERAGEIF(A:A,Table5[[#This Row],[Truck Name ]],K:K)</f>
        <v>#DIV/0!</v>
      </c>
      <c r="M115" s="27" t="e">
        <f>AVERAGEIF(A:A,Table5[[#This Row],[Truck Name ]],G:G)</f>
        <v>#DIV/0!</v>
      </c>
      <c r="N115" s="34">
        <f>IFERROR(Table5[[#This Row],[Revenue (Rent+TOR)]]/Table5[[#This Row],[actual  sales ]],0)</f>
        <v>0</v>
      </c>
      <c r="O115" s="27"/>
      <c r="P115" s="27"/>
      <c r="Q115" s="27">
        <f>+Table5[[#This Row],[Invoices]]-Table5[[#This Row],[Collected (EGP)]]</f>
        <v>0</v>
      </c>
      <c r="R115" s="46">
        <f>IFERROR(Table5[[#This Row],[Collected (EGP)]]/Table5[[#This Row],[Invoices]],0)</f>
        <v>0</v>
      </c>
      <c r="S115" s="27" t="str">
        <f t="shared" si="1"/>
        <v>High</v>
      </c>
    </row>
    <row r="116" spans="1:19" x14ac:dyDescent="0.25">
      <c r="A116" s="20"/>
      <c r="B116" s="21"/>
      <c r="C116" s="43"/>
      <c r="D116" s="21"/>
      <c r="E116" s="43"/>
      <c r="F116" s="22"/>
      <c r="G116" s="22"/>
      <c r="H116" s="23"/>
      <c r="I116" s="22">
        <f>+Table5[[#This Row],[actual  sales ]]*Table5[[#This Row],[RS %]]</f>
        <v>0</v>
      </c>
      <c r="J116" s="22">
        <f>IF(Table5[[#This Row],[RS]]&gt;Table5[[#This Row],[Minimum rent]],Table5[[#This Row],[RS]]-Table5[[#This Row],[Minimum rent]],0)</f>
        <v>0</v>
      </c>
      <c r="K116" s="22">
        <f>+Table5[[#This Row],[TOR]]+Table5[[#This Row],[Minimum rent]]</f>
        <v>0</v>
      </c>
      <c r="L116" s="2" t="e">
        <f>AVERAGEIF(A:A,Table5[[#This Row],[Truck Name ]],K:K)</f>
        <v>#DIV/0!</v>
      </c>
      <c r="M116" s="27" t="e">
        <f>AVERAGEIF(A:A,Table5[[#This Row],[Truck Name ]],G:G)</f>
        <v>#DIV/0!</v>
      </c>
      <c r="N116" s="34">
        <f>IFERROR(Table5[[#This Row],[Revenue (Rent+TOR)]]/Table5[[#This Row],[actual  sales ]],0)</f>
        <v>0</v>
      </c>
      <c r="O116" s="27"/>
      <c r="P116" s="27"/>
      <c r="Q116" s="27">
        <f>+Table5[[#This Row],[Invoices]]-Table5[[#This Row],[Collected (EGP)]]</f>
        <v>0</v>
      </c>
      <c r="R116" s="46">
        <f>IFERROR(Table5[[#This Row],[Collected (EGP)]]/Table5[[#This Row],[Invoices]],0)</f>
        <v>0</v>
      </c>
      <c r="S116" s="27" t="str">
        <f t="shared" si="1"/>
        <v>High</v>
      </c>
    </row>
    <row r="117" spans="1:19" x14ac:dyDescent="0.25">
      <c r="A117" s="20"/>
      <c r="B117" s="21"/>
      <c r="C117" s="43"/>
      <c r="D117" s="21"/>
      <c r="E117" s="43"/>
      <c r="F117" s="22"/>
      <c r="G117" s="22"/>
      <c r="H117" s="23"/>
      <c r="I117" s="22">
        <f>+Table5[[#This Row],[actual  sales ]]*Table5[[#This Row],[RS %]]</f>
        <v>0</v>
      </c>
      <c r="J117" s="22">
        <f>IF(Table5[[#This Row],[RS]]&gt;Table5[[#This Row],[Minimum rent]],Table5[[#This Row],[RS]]-Table5[[#This Row],[Minimum rent]],0)</f>
        <v>0</v>
      </c>
      <c r="K117" s="22">
        <f>+Table5[[#This Row],[TOR]]+Table5[[#This Row],[Minimum rent]]</f>
        <v>0</v>
      </c>
      <c r="L117" s="2" t="e">
        <f>AVERAGEIF(A:A,Table5[[#This Row],[Truck Name ]],K:K)</f>
        <v>#DIV/0!</v>
      </c>
      <c r="M117" s="27" t="e">
        <f>AVERAGEIF(A:A,Table5[[#This Row],[Truck Name ]],G:G)</f>
        <v>#DIV/0!</v>
      </c>
      <c r="N117" s="34">
        <f>IFERROR(Table5[[#This Row],[Revenue (Rent+TOR)]]/Table5[[#This Row],[actual  sales ]],0)</f>
        <v>0</v>
      </c>
      <c r="O117" s="27"/>
      <c r="P117" s="27"/>
      <c r="Q117" s="27">
        <f>+Table5[[#This Row],[Invoices]]-Table5[[#This Row],[Collected (EGP)]]</f>
        <v>0</v>
      </c>
      <c r="R117" s="46">
        <f>IFERROR(Table5[[#This Row],[Collected (EGP)]]/Table5[[#This Row],[Invoices]],0)</f>
        <v>0</v>
      </c>
      <c r="S117" s="27" t="str">
        <f t="shared" si="1"/>
        <v>High</v>
      </c>
    </row>
    <row r="118" spans="1:19" x14ac:dyDescent="0.25">
      <c r="A118" s="20"/>
      <c r="B118" s="21"/>
      <c r="C118" s="43"/>
      <c r="D118" s="21"/>
      <c r="E118" s="43"/>
      <c r="F118" s="22"/>
      <c r="G118" s="22"/>
      <c r="H118" s="23"/>
      <c r="I118" s="22">
        <f>+Table5[[#This Row],[actual  sales ]]*Table5[[#This Row],[RS %]]</f>
        <v>0</v>
      </c>
      <c r="J118" s="22">
        <f>IF(Table5[[#This Row],[RS]]&gt;Table5[[#This Row],[Minimum rent]],Table5[[#This Row],[RS]]-Table5[[#This Row],[Minimum rent]],0)</f>
        <v>0</v>
      </c>
      <c r="K118" s="22">
        <f>+Table5[[#This Row],[TOR]]+Table5[[#This Row],[Minimum rent]]</f>
        <v>0</v>
      </c>
      <c r="L118" s="2" t="e">
        <f>AVERAGEIF(A:A,Table5[[#This Row],[Truck Name ]],K:K)</f>
        <v>#DIV/0!</v>
      </c>
      <c r="M118" s="27" t="e">
        <f>AVERAGEIF(A:A,Table5[[#This Row],[Truck Name ]],G:G)</f>
        <v>#DIV/0!</v>
      </c>
      <c r="N118" s="34">
        <f>IFERROR(Table5[[#This Row],[Revenue (Rent+TOR)]]/Table5[[#This Row],[actual  sales ]],0)</f>
        <v>0</v>
      </c>
      <c r="O118" s="27"/>
      <c r="P118" s="27"/>
      <c r="Q118" s="27">
        <f>+Table5[[#This Row],[Invoices]]-Table5[[#This Row],[Collected (EGP)]]</f>
        <v>0</v>
      </c>
      <c r="R118" s="46">
        <f>IFERROR(Table5[[#This Row],[Collected (EGP)]]/Table5[[#This Row],[Invoices]],0)</f>
        <v>0</v>
      </c>
      <c r="S118" s="27" t="str">
        <f t="shared" si="1"/>
        <v>High</v>
      </c>
    </row>
    <row r="119" spans="1:19" x14ac:dyDescent="0.25">
      <c r="A119" s="20"/>
      <c r="B119" s="21"/>
      <c r="C119" s="43"/>
      <c r="D119" s="21"/>
      <c r="E119" s="43"/>
      <c r="F119" s="22"/>
      <c r="G119" s="22"/>
      <c r="H119" s="23"/>
      <c r="I119" s="22">
        <f>+Table5[[#This Row],[actual  sales ]]*Table5[[#This Row],[RS %]]</f>
        <v>0</v>
      </c>
      <c r="J119" s="22">
        <f>IF(Table5[[#This Row],[RS]]&gt;Table5[[#This Row],[Minimum rent]],Table5[[#This Row],[RS]]-Table5[[#This Row],[Minimum rent]],0)</f>
        <v>0</v>
      </c>
      <c r="K119" s="22">
        <f>+Table5[[#This Row],[TOR]]+Table5[[#This Row],[Minimum rent]]</f>
        <v>0</v>
      </c>
      <c r="L119" s="2" t="e">
        <f>AVERAGEIF(A:A,Table5[[#This Row],[Truck Name ]],K:K)</f>
        <v>#DIV/0!</v>
      </c>
      <c r="M119" s="27" t="e">
        <f>AVERAGEIF(A:A,Table5[[#This Row],[Truck Name ]],G:G)</f>
        <v>#DIV/0!</v>
      </c>
      <c r="N119" s="34">
        <f>IFERROR(Table5[[#This Row],[Revenue (Rent+TOR)]]/Table5[[#This Row],[actual  sales ]],0)</f>
        <v>0</v>
      </c>
      <c r="O119" s="27"/>
      <c r="P119" s="27"/>
      <c r="Q119" s="27">
        <f>+Table5[[#This Row],[Invoices]]-Table5[[#This Row],[Collected (EGP)]]</f>
        <v>0</v>
      </c>
      <c r="R119" s="46">
        <f>IFERROR(Table5[[#This Row],[Collected (EGP)]]/Table5[[#This Row],[Invoices]],0)</f>
        <v>0</v>
      </c>
      <c r="S119" s="27" t="str">
        <f t="shared" si="1"/>
        <v>High</v>
      </c>
    </row>
    <row r="120" spans="1:19" x14ac:dyDescent="0.25">
      <c r="A120" s="20"/>
      <c r="B120" s="21"/>
      <c r="C120" s="43"/>
      <c r="D120" s="21"/>
      <c r="E120" s="43"/>
      <c r="F120" s="22"/>
      <c r="G120" s="22"/>
      <c r="H120" s="23"/>
      <c r="I120" s="22">
        <f>+Table5[[#This Row],[actual  sales ]]*Table5[[#This Row],[RS %]]</f>
        <v>0</v>
      </c>
      <c r="J120" s="22">
        <f>IF(Table5[[#This Row],[RS]]&gt;Table5[[#This Row],[Minimum rent]],Table5[[#This Row],[RS]]-Table5[[#This Row],[Minimum rent]],0)</f>
        <v>0</v>
      </c>
      <c r="K120" s="22">
        <f>+Table5[[#This Row],[TOR]]+Table5[[#This Row],[Minimum rent]]</f>
        <v>0</v>
      </c>
      <c r="L120" s="2" t="e">
        <f>AVERAGEIF(A:A,Table5[[#This Row],[Truck Name ]],K:K)</f>
        <v>#DIV/0!</v>
      </c>
      <c r="M120" s="27" t="e">
        <f>AVERAGEIF(A:A,Table5[[#This Row],[Truck Name ]],G:G)</f>
        <v>#DIV/0!</v>
      </c>
      <c r="N120" s="34">
        <f>IFERROR(Table5[[#This Row],[Revenue (Rent+TOR)]]/Table5[[#This Row],[actual  sales ]],0)</f>
        <v>0</v>
      </c>
      <c r="O120" s="27"/>
      <c r="P120" s="27"/>
      <c r="Q120" s="27">
        <f>+Table5[[#This Row],[Invoices]]-Table5[[#This Row],[Collected (EGP)]]</f>
        <v>0</v>
      </c>
      <c r="R120" s="46">
        <f>IFERROR(Table5[[#This Row],[Collected (EGP)]]/Table5[[#This Row],[Invoices]],0)</f>
        <v>0</v>
      </c>
      <c r="S120" s="27" t="str">
        <f t="shared" si="1"/>
        <v>High</v>
      </c>
    </row>
    <row r="121" spans="1:19" x14ac:dyDescent="0.25">
      <c r="A121" s="20"/>
      <c r="B121" s="21"/>
      <c r="C121" s="43"/>
      <c r="D121" s="21"/>
      <c r="E121" s="43"/>
      <c r="F121" s="22"/>
      <c r="G121" s="22"/>
      <c r="H121" s="23"/>
      <c r="I121" s="22">
        <f>+Table5[[#This Row],[actual  sales ]]*Table5[[#This Row],[RS %]]</f>
        <v>0</v>
      </c>
      <c r="J121" s="22">
        <f>IF(Table5[[#This Row],[RS]]&gt;Table5[[#This Row],[Minimum rent]],Table5[[#This Row],[RS]]-Table5[[#This Row],[Minimum rent]],0)</f>
        <v>0</v>
      </c>
      <c r="K121" s="22">
        <f>+Table5[[#This Row],[TOR]]+Table5[[#This Row],[Minimum rent]]</f>
        <v>0</v>
      </c>
      <c r="L121" s="2" t="e">
        <f>AVERAGEIF(A:A,Table5[[#This Row],[Truck Name ]],K:K)</f>
        <v>#DIV/0!</v>
      </c>
      <c r="M121" s="27" t="e">
        <f>AVERAGEIF(A:A,Table5[[#This Row],[Truck Name ]],G:G)</f>
        <v>#DIV/0!</v>
      </c>
      <c r="N121" s="34">
        <f>IFERROR(Table5[[#This Row],[Revenue (Rent+TOR)]]/Table5[[#This Row],[actual  sales ]],0)</f>
        <v>0</v>
      </c>
      <c r="O121" s="27"/>
      <c r="P121" s="27"/>
      <c r="Q121" s="27">
        <f>+Table5[[#This Row],[Invoices]]-Table5[[#This Row],[Collected (EGP)]]</f>
        <v>0</v>
      </c>
      <c r="R121" s="46">
        <f>IFERROR(Table5[[#This Row],[Collected (EGP)]]/Table5[[#This Row],[Invoices]],0)</f>
        <v>0</v>
      </c>
      <c r="S121" s="27" t="str">
        <f t="shared" si="1"/>
        <v>High</v>
      </c>
    </row>
    <row r="122" spans="1:19" x14ac:dyDescent="0.25">
      <c r="A122" s="20"/>
      <c r="B122" s="21"/>
      <c r="C122" s="43"/>
      <c r="D122" s="21"/>
      <c r="E122" s="43"/>
      <c r="F122" s="22"/>
      <c r="G122" s="22"/>
      <c r="H122" s="23"/>
      <c r="I122" s="22">
        <f>+Table5[[#This Row],[actual  sales ]]*Table5[[#This Row],[RS %]]</f>
        <v>0</v>
      </c>
      <c r="J122" s="22">
        <f>IF(Table5[[#This Row],[RS]]&gt;Table5[[#This Row],[Minimum rent]],Table5[[#This Row],[RS]]-Table5[[#This Row],[Minimum rent]],0)</f>
        <v>0</v>
      </c>
      <c r="K122" s="22">
        <f>+Table5[[#This Row],[TOR]]+Table5[[#This Row],[Minimum rent]]</f>
        <v>0</v>
      </c>
      <c r="L122" s="2" t="e">
        <f>AVERAGEIF(A:A,Table5[[#This Row],[Truck Name ]],K:K)</f>
        <v>#DIV/0!</v>
      </c>
      <c r="M122" s="27" t="e">
        <f>AVERAGEIF(A:A,Table5[[#This Row],[Truck Name ]],G:G)</f>
        <v>#DIV/0!</v>
      </c>
      <c r="N122" s="34">
        <f>IFERROR(Table5[[#This Row],[Revenue (Rent+TOR)]]/Table5[[#This Row],[actual  sales ]],0)</f>
        <v>0</v>
      </c>
      <c r="O122" s="27"/>
      <c r="P122" s="27"/>
      <c r="Q122" s="27">
        <f>+Table5[[#This Row],[Invoices]]-Table5[[#This Row],[Collected (EGP)]]</f>
        <v>0</v>
      </c>
      <c r="R122" s="46">
        <f>IFERROR(Table5[[#This Row],[Collected (EGP)]]/Table5[[#This Row],[Invoices]],0)</f>
        <v>0</v>
      </c>
      <c r="S122" s="27" t="str">
        <f t="shared" si="1"/>
        <v>High</v>
      </c>
    </row>
    <row r="123" spans="1:19" x14ac:dyDescent="0.25">
      <c r="A123" s="20"/>
      <c r="B123" s="21"/>
      <c r="C123" s="43"/>
      <c r="D123" s="21"/>
      <c r="E123" s="43"/>
      <c r="F123" s="22"/>
      <c r="G123" s="22"/>
      <c r="H123" s="23"/>
      <c r="I123" s="22">
        <f>+Table5[[#This Row],[actual  sales ]]*Table5[[#This Row],[RS %]]</f>
        <v>0</v>
      </c>
      <c r="J123" s="22">
        <f>IF(Table5[[#This Row],[RS]]&gt;Table5[[#This Row],[Minimum rent]],Table5[[#This Row],[RS]]-Table5[[#This Row],[Minimum rent]],0)</f>
        <v>0</v>
      </c>
      <c r="K123" s="22">
        <f>+Table5[[#This Row],[TOR]]+Table5[[#This Row],[Minimum rent]]</f>
        <v>0</v>
      </c>
      <c r="L123" s="2" t="e">
        <f>AVERAGEIF(A:A,Table5[[#This Row],[Truck Name ]],K:K)</f>
        <v>#DIV/0!</v>
      </c>
      <c r="M123" s="27" t="e">
        <f>AVERAGEIF(A:A,Table5[[#This Row],[Truck Name ]],G:G)</f>
        <v>#DIV/0!</v>
      </c>
      <c r="N123" s="34">
        <f>IFERROR(Table5[[#This Row],[Revenue (Rent+TOR)]]/Table5[[#This Row],[actual  sales ]],0)</f>
        <v>0</v>
      </c>
      <c r="O123" s="27"/>
      <c r="P123" s="27"/>
      <c r="Q123" s="27">
        <f>+Table5[[#This Row],[Invoices]]-Table5[[#This Row],[Collected (EGP)]]</f>
        <v>0</v>
      </c>
      <c r="R123" s="46">
        <f>IFERROR(Table5[[#This Row],[Collected (EGP)]]/Table5[[#This Row],[Invoices]],0)</f>
        <v>0</v>
      </c>
      <c r="S123" s="27" t="str">
        <f t="shared" si="1"/>
        <v>High</v>
      </c>
    </row>
    <row r="124" spans="1:19" x14ac:dyDescent="0.25">
      <c r="A124" s="20"/>
      <c r="B124" s="21"/>
      <c r="C124" s="43"/>
      <c r="D124" s="21"/>
      <c r="E124" s="43"/>
      <c r="F124" s="22"/>
      <c r="G124" s="22"/>
      <c r="H124" s="23"/>
      <c r="I124" s="22">
        <f>+Table5[[#This Row],[actual  sales ]]*Table5[[#This Row],[RS %]]</f>
        <v>0</v>
      </c>
      <c r="J124" s="22">
        <f>IF(Table5[[#This Row],[RS]]&gt;Table5[[#This Row],[Minimum rent]],Table5[[#This Row],[RS]]-Table5[[#This Row],[Minimum rent]],0)</f>
        <v>0</v>
      </c>
      <c r="K124" s="22">
        <f>+Table5[[#This Row],[TOR]]+Table5[[#This Row],[Minimum rent]]</f>
        <v>0</v>
      </c>
      <c r="L124" s="2" t="e">
        <f>AVERAGEIF(A:A,Table5[[#This Row],[Truck Name ]],K:K)</f>
        <v>#DIV/0!</v>
      </c>
      <c r="M124" s="27" t="e">
        <f>AVERAGEIF(A:A,Table5[[#This Row],[Truck Name ]],G:G)</f>
        <v>#DIV/0!</v>
      </c>
      <c r="N124" s="34">
        <f>IFERROR(Table5[[#This Row],[Revenue (Rent+TOR)]]/Table5[[#This Row],[actual  sales ]],0)</f>
        <v>0</v>
      </c>
      <c r="O124" s="27"/>
      <c r="P124" s="27"/>
      <c r="Q124" s="27">
        <f>+Table5[[#This Row],[Invoices]]-Table5[[#This Row],[Collected (EGP)]]</f>
        <v>0</v>
      </c>
      <c r="R124" s="46">
        <f>IFERROR(Table5[[#This Row],[Collected (EGP)]]/Table5[[#This Row],[Invoices]],0)</f>
        <v>0</v>
      </c>
      <c r="S124" s="27" t="str">
        <f t="shared" si="1"/>
        <v>High</v>
      </c>
    </row>
    <row r="125" spans="1:19" x14ac:dyDescent="0.25">
      <c r="A125" s="20"/>
      <c r="B125" s="21"/>
      <c r="C125" s="43"/>
      <c r="D125" s="21"/>
      <c r="E125" s="43"/>
      <c r="F125" s="22"/>
      <c r="G125" s="22"/>
      <c r="H125" s="23"/>
      <c r="I125" s="22">
        <f>+Table5[[#This Row],[actual  sales ]]*Table5[[#This Row],[RS %]]</f>
        <v>0</v>
      </c>
      <c r="J125" s="22">
        <f>IF(Table5[[#This Row],[RS]]&gt;Table5[[#This Row],[Minimum rent]],Table5[[#This Row],[RS]]-Table5[[#This Row],[Minimum rent]],0)</f>
        <v>0</v>
      </c>
      <c r="K125" s="22">
        <f>+Table5[[#This Row],[TOR]]+Table5[[#This Row],[Minimum rent]]</f>
        <v>0</v>
      </c>
      <c r="L125" s="2" t="e">
        <f>AVERAGEIF(A:A,Table5[[#This Row],[Truck Name ]],K:K)</f>
        <v>#DIV/0!</v>
      </c>
      <c r="M125" s="27" t="e">
        <f>AVERAGEIF(A:A,Table5[[#This Row],[Truck Name ]],G:G)</f>
        <v>#DIV/0!</v>
      </c>
      <c r="N125" s="34">
        <f>IFERROR(Table5[[#This Row],[Revenue (Rent+TOR)]]/Table5[[#This Row],[actual  sales ]],0)</f>
        <v>0</v>
      </c>
      <c r="O125" s="27"/>
      <c r="P125" s="27"/>
      <c r="Q125" s="27">
        <f>+Table5[[#This Row],[Invoices]]-Table5[[#This Row],[Collected (EGP)]]</f>
        <v>0</v>
      </c>
      <c r="R125" s="46">
        <f>IFERROR(Table5[[#This Row],[Collected (EGP)]]/Table5[[#This Row],[Invoices]],0)</f>
        <v>0</v>
      </c>
      <c r="S125" s="27" t="str">
        <f t="shared" si="1"/>
        <v>High</v>
      </c>
    </row>
    <row r="126" spans="1:19" x14ac:dyDescent="0.25">
      <c r="A126" s="20"/>
      <c r="B126" s="21"/>
      <c r="C126" s="43"/>
      <c r="D126" s="21"/>
      <c r="E126" s="43"/>
      <c r="F126" s="22"/>
      <c r="G126" s="22"/>
      <c r="H126" s="23"/>
      <c r="I126" s="22">
        <f>+Table5[[#This Row],[actual  sales ]]*Table5[[#This Row],[RS %]]</f>
        <v>0</v>
      </c>
      <c r="J126" s="22">
        <f>IF(Table5[[#This Row],[RS]]&gt;Table5[[#This Row],[Minimum rent]],Table5[[#This Row],[RS]]-Table5[[#This Row],[Minimum rent]],0)</f>
        <v>0</v>
      </c>
      <c r="K126" s="22">
        <f>+Table5[[#This Row],[TOR]]+Table5[[#This Row],[Minimum rent]]</f>
        <v>0</v>
      </c>
      <c r="L126" s="2" t="e">
        <f>AVERAGEIF(A:A,Table5[[#This Row],[Truck Name ]],K:K)</f>
        <v>#DIV/0!</v>
      </c>
      <c r="M126" s="27" t="e">
        <f>AVERAGEIF(A:A,Table5[[#This Row],[Truck Name ]],G:G)</f>
        <v>#DIV/0!</v>
      </c>
      <c r="N126" s="34">
        <f>IFERROR(Table5[[#This Row],[Revenue (Rent+TOR)]]/Table5[[#This Row],[actual  sales ]],0)</f>
        <v>0</v>
      </c>
      <c r="O126" s="27"/>
      <c r="P126" s="27"/>
      <c r="Q126" s="27">
        <f>+Table5[[#This Row],[Invoices]]-Table5[[#This Row],[Collected (EGP)]]</f>
        <v>0</v>
      </c>
      <c r="R126" s="46">
        <f>IFERROR(Table5[[#This Row],[Collected (EGP)]]/Table5[[#This Row],[Invoices]],0)</f>
        <v>0</v>
      </c>
      <c r="S126" s="27" t="str">
        <f t="shared" si="1"/>
        <v>High</v>
      </c>
    </row>
    <row r="127" spans="1:19" x14ac:dyDescent="0.25">
      <c r="A127" s="20"/>
      <c r="B127" s="21"/>
      <c r="C127" s="43"/>
      <c r="D127" s="21"/>
      <c r="E127" s="43"/>
      <c r="F127" s="22"/>
      <c r="G127" s="22"/>
      <c r="H127" s="23"/>
      <c r="I127" s="22">
        <f>+Table5[[#This Row],[actual  sales ]]*Table5[[#This Row],[RS %]]</f>
        <v>0</v>
      </c>
      <c r="J127" s="22">
        <f>IF(Table5[[#This Row],[RS]]&gt;Table5[[#This Row],[Minimum rent]],Table5[[#This Row],[RS]]-Table5[[#This Row],[Minimum rent]],0)</f>
        <v>0</v>
      </c>
      <c r="K127" s="22">
        <f>+Table5[[#This Row],[TOR]]+Table5[[#This Row],[Minimum rent]]</f>
        <v>0</v>
      </c>
      <c r="L127" s="2" t="e">
        <f>AVERAGEIF(A:A,Table5[[#This Row],[Truck Name ]],K:K)</f>
        <v>#DIV/0!</v>
      </c>
      <c r="M127" s="27" t="e">
        <f>AVERAGEIF(A:A,Table5[[#This Row],[Truck Name ]],G:G)</f>
        <v>#DIV/0!</v>
      </c>
      <c r="N127" s="34">
        <f>IFERROR(Table5[[#This Row],[Revenue (Rent+TOR)]]/Table5[[#This Row],[actual  sales ]],0)</f>
        <v>0</v>
      </c>
      <c r="O127" s="27"/>
      <c r="P127" s="27"/>
      <c r="Q127" s="27">
        <f>+Table5[[#This Row],[Invoices]]-Table5[[#This Row],[Collected (EGP)]]</f>
        <v>0</v>
      </c>
      <c r="R127" s="46">
        <f>IFERROR(Table5[[#This Row],[Collected (EGP)]]/Table5[[#This Row],[Invoices]],0)</f>
        <v>0</v>
      </c>
      <c r="S127" s="27" t="str">
        <f t="shared" si="1"/>
        <v>High</v>
      </c>
    </row>
    <row r="128" spans="1:19" x14ac:dyDescent="0.25">
      <c r="A128" s="20"/>
      <c r="B128" s="21"/>
      <c r="C128" s="43"/>
      <c r="D128" s="21"/>
      <c r="E128" s="43"/>
      <c r="F128" s="22"/>
      <c r="G128" s="22"/>
      <c r="H128" s="23"/>
      <c r="I128" s="22">
        <f>+Table5[[#This Row],[actual  sales ]]*Table5[[#This Row],[RS %]]</f>
        <v>0</v>
      </c>
      <c r="J128" s="22">
        <f>IF(Table5[[#This Row],[RS]]&gt;Table5[[#This Row],[Minimum rent]],Table5[[#This Row],[RS]]-Table5[[#This Row],[Minimum rent]],0)</f>
        <v>0</v>
      </c>
      <c r="K128" s="22">
        <f>+Table5[[#This Row],[TOR]]+Table5[[#This Row],[Minimum rent]]</f>
        <v>0</v>
      </c>
      <c r="L128" s="2" t="e">
        <f>AVERAGEIF(A:A,Table5[[#This Row],[Truck Name ]],K:K)</f>
        <v>#DIV/0!</v>
      </c>
      <c r="M128" s="27" t="e">
        <f>AVERAGEIF(A:A,Table5[[#This Row],[Truck Name ]],G:G)</f>
        <v>#DIV/0!</v>
      </c>
      <c r="N128" s="34">
        <f>IFERROR(Table5[[#This Row],[Revenue (Rent+TOR)]]/Table5[[#This Row],[actual  sales ]],0)</f>
        <v>0</v>
      </c>
      <c r="O128" s="27"/>
      <c r="P128" s="27"/>
      <c r="Q128" s="27">
        <f>+Table5[[#This Row],[Invoices]]-Table5[[#This Row],[Collected (EGP)]]</f>
        <v>0</v>
      </c>
      <c r="R128" s="46">
        <f>IFERROR(Table5[[#This Row],[Collected (EGP)]]/Table5[[#This Row],[Invoices]],0)</f>
        <v>0</v>
      </c>
      <c r="S128" s="27" t="str">
        <f t="shared" si="1"/>
        <v>High</v>
      </c>
    </row>
    <row r="129" spans="1:19" x14ac:dyDescent="0.25">
      <c r="A129" s="20"/>
      <c r="B129" s="21"/>
      <c r="C129" s="43"/>
      <c r="D129" s="21"/>
      <c r="E129" s="43"/>
      <c r="F129" s="22"/>
      <c r="G129" s="22"/>
      <c r="H129" s="23"/>
      <c r="I129" s="22">
        <f>+Table5[[#This Row],[actual  sales ]]*Table5[[#This Row],[RS %]]</f>
        <v>0</v>
      </c>
      <c r="J129" s="22">
        <f>IF(Table5[[#This Row],[RS]]&gt;Table5[[#This Row],[Minimum rent]],Table5[[#This Row],[RS]]-Table5[[#This Row],[Minimum rent]],0)</f>
        <v>0</v>
      </c>
      <c r="K129" s="22">
        <f>+Table5[[#This Row],[TOR]]+Table5[[#This Row],[Minimum rent]]</f>
        <v>0</v>
      </c>
      <c r="L129" s="2" t="e">
        <f>AVERAGEIF(A:A,Table5[[#This Row],[Truck Name ]],K:K)</f>
        <v>#DIV/0!</v>
      </c>
      <c r="M129" s="27" t="e">
        <f>AVERAGEIF(A:A,Table5[[#This Row],[Truck Name ]],G:G)</f>
        <v>#DIV/0!</v>
      </c>
      <c r="N129" s="34">
        <f>IFERROR(Table5[[#This Row],[Revenue (Rent+TOR)]]/Table5[[#This Row],[actual  sales ]],0)</f>
        <v>0</v>
      </c>
      <c r="O129" s="27"/>
      <c r="P129" s="27"/>
      <c r="Q129" s="27">
        <f>+Table5[[#This Row],[Invoices]]-Table5[[#This Row],[Collected (EGP)]]</f>
        <v>0</v>
      </c>
      <c r="R129" s="46">
        <f>IFERROR(Table5[[#This Row],[Collected (EGP)]]/Table5[[#This Row],[Invoices]],0)</f>
        <v>0</v>
      </c>
      <c r="S129" s="27" t="str">
        <f t="shared" si="1"/>
        <v>High</v>
      </c>
    </row>
    <row r="130" spans="1:19" x14ac:dyDescent="0.25">
      <c r="A130" s="20"/>
      <c r="B130" s="21"/>
      <c r="C130" s="43"/>
      <c r="D130" s="21"/>
      <c r="E130" s="43"/>
      <c r="F130" s="22"/>
      <c r="G130" s="22"/>
      <c r="H130" s="23"/>
      <c r="I130" s="22">
        <f>+Table5[[#This Row],[actual  sales ]]*Table5[[#This Row],[RS %]]</f>
        <v>0</v>
      </c>
      <c r="J130" s="22">
        <f>IF(Table5[[#This Row],[RS]]&gt;Table5[[#This Row],[Minimum rent]],Table5[[#This Row],[RS]]-Table5[[#This Row],[Minimum rent]],0)</f>
        <v>0</v>
      </c>
      <c r="K130" s="22">
        <f>+Table5[[#This Row],[TOR]]+Table5[[#This Row],[Minimum rent]]</f>
        <v>0</v>
      </c>
      <c r="L130" s="2" t="e">
        <f>AVERAGEIF(A:A,Table5[[#This Row],[Truck Name ]],K:K)</f>
        <v>#DIV/0!</v>
      </c>
      <c r="M130" s="27" t="e">
        <f>AVERAGEIF(A:A,Table5[[#This Row],[Truck Name ]],G:G)</f>
        <v>#DIV/0!</v>
      </c>
      <c r="N130" s="34">
        <f>IFERROR(Table5[[#This Row],[Revenue (Rent+TOR)]]/Table5[[#This Row],[actual  sales ]],0)</f>
        <v>0</v>
      </c>
      <c r="O130" s="27"/>
      <c r="P130" s="27"/>
      <c r="Q130" s="27">
        <f>+Table5[[#This Row],[Invoices]]-Table5[[#This Row],[Collected (EGP)]]</f>
        <v>0</v>
      </c>
      <c r="R130" s="46">
        <f>IFERROR(Table5[[#This Row],[Collected (EGP)]]/Table5[[#This Row],[Invoices]],0)</f>
        <v>0</v>
      </c>
      <c r="S130" s="27" t="str">
        <f t="shared" ref="S130:S193" si="2">IF(OR(Q130&gt;500000,R130&lt;0.7),"High",IF(OR(Q130&gt;=100000,R130&lt;0.9),"Medium","Healthy"))</f>
        <v>High</v>
      </c>
    </row>
    <row r="131" spans="1:19" x14ac:dyDescent="0.25">
      <c r="A131" s="20"/>
      <c r="B131" s="21"/>
      <c r="C131" s="43"/>
      <c r="D131" s="21"/>
      <c r="E131" s="43"/>
      <c r="F131" s="22"/>
      <c r="G131" s="22"/>
      <c r="H131" s="23"/>
      <c r="I131" s="22">
        <f>+Table5[[#This Row],[actual  sales ]]*Table5[[#This Row],[RS %]]</f>
        <v>0</v>
      </c>
      <c r="J131" s="22">
        <f>IF(Table5[[#This Row],[RS]]&gt;Table5[[#This Row],[Minimum rent]],Table5[[#This Row],[RS]]-Table5[[#This Row],[Minimum rent]],0)</f>
        <v>0</v>
      </c>
      <c r="K131" s="22">
        <f>+Table5[[#This Row],[TOR]]+Table5[[#This Row],[Minimum rent]]</f>
        <v>0</v>
      </c>
      <c r="L131" s="2" t="e">
        <f>AVERAGEIF(A:A,Table5[[#This Row],[Truck Name ]],K:K)</f>
        <v>#DIV/0!</v>
      </c>
      <c r="M131" s="27" t="e">
        <f>AVERAGEIF(A:A,Table5[[#This Row],[Truck Name ]],G:G)</f>
        <v>#DIV/0!</v>
      </c>
      <c r="N131" s="34">
        <f>IFERROR(Table5[[#This Row],[Revenue (Rent+TOR)]]/Table5[[#This Row],[actual  sales ]],0)</f>
        <v>0</v>
      </c>
      <c r="O131" s="27"/>
      <c r="P131" s="27"/>
      <c r="Q131" s="27">
        <f>+Table5[[#This Row],[Invoices]]-Table5[[#This Row],[Collected (EGP)]]</f>
        <v>0</v>
      </c>
      <c r="R131" s="46">
        <f>IFERROR(Table5[[#This Row],[Collected (EGP)]]/Table5[[#This Row],[Invoices]],0)</f>
        <v>0</v>
      </c>
      <c r="S131" s="27" t="str">
        <f t="shared" si="2"/>
        <v>High</v>
      </c>
    </row>
    <row r="132" spans="1:19" x14ac:dyDescent="0.25">
      <c r="A132" s="20"/>
      <c r="B132" s="21"/>
      <c r="C132" s="43"/>
      <c r="D132" s="21"/>
      <c r="E132" s="43"/>
      <c r="F132" s="22"/>
      <c r="G132" s="22"/>
      <c r="H132" s="23"/>
      <c r="I132" s="22">
        <f>+Table5[[#This Row],[actual  sales ]]*Table5[[#This Row],[RS %]]</f>
        <v>0</v>
      </c>
      <c r="J132" s="22">
        <f>IF(Table5[[#This Row],[RS]]&gt;Table5[[#This Row],[Minimum rent]],Table5[[#This Row],[RS]]-Table5[[#This Row],[Minimum rent]],0)</f>
        <v>0</v>
      </c>
      <c r="K132" s="22">
        <f>+Table5[[#This Row],[TOR]]+Table5[[#This Row],[Minimum rent]]</f>
        <v>0</v>
      </c>
      <c r="L132" s="2" t="e">
        <f>AVERAGEIF(A:A,Table5[[#This Row],[Truck Name ]],K:K)</f>
        <v>#DIV/0!</v>
      </c>
      <c r="M132" s="27" t="e">
        <f>AVERAGEIF(A:A,Table5[[#This Row],[Truck Name ]],G:G)</f>
        <v>#DIV/0!</v>
      </c>
      <c r="N132" s="34">
        <f>IFERROR(Table5[[#This Row],[Revenue (Rent+TOR)]]/Table5[[#This Row],[actual  sales ]],0)</f>
        <v>0</v>
      </c>
      <c r="O132" s="27"/>
      <c r="P132" s="27"/>
      <c r="Q132" s="27">
        <f>+Table5[[#This Row],[Invoices]]-Table5[[#This Row],[Collected (EGP)]]</f>
        <v>0</v>
      </c>
      <c r="R132" s="46">
        <f>IFERROR(Table5[[#This Row],[Collected (EGP)]]/Table5[[#This Row],[Invoices]],0)</f>
        <v>0</v>
      </c>
      <c r="S132" s="27" t="str">
        <f t="shared" si="2"/>
        <v>High</v>
      </c>
    </row>
    <row r="133" spans="1:19" x14ac:dyDescent="0.25">
      <c r="A133" s="20"/>
      <c r="B133" s="21"/>
      <c r="C133" s="43"/>
      <c r="D133" s="21"/>
      <c r="E133" s="43"/>
      <c r="F133" s="22"/>
      <c r="G133" s="22"/>
      <c r="H133" s="23"/>
      <c r="I133" s="22">
        <f>+Table5[[#This Row],[actual  sales ]]*Table5[[#This Row],[RS %]]</f>
        <v>0</v>
      </c>
      <c r="J133" s="22">
        <f>IF(Table5[[#This Row],[RS]]&gt;Table5[[#This Row],[Minimum rent]],Table5[[#This Row],[RS]]-Table5[[#This Row],[Minimum rent]],0)</f>
        <v>0</v>
      </c>
      <c r="K133" s="22">
        <f>+Table5[[#This Row],[TOR]]+Table5[[#This Row],[Minimum rent]]</f>
        <v>0</v>
      </c>
      <c r="L133" s="2" t="e">
        <f>AVERAGEIF(A:A,Table5[[#This Row],[Truck Name ]],K:K)</f>
        <v>#DIV/0!</v>
      </c>
      <c r="M133" s="27" t="e">
        <f>AVERAGEIF(A:A,Table5[[#This Row],[Truck Name ]],G:G)</f>
        <v>#DIV/0!</v>
      </c>
      <c r="N133" s="34">
        <f>IFERROR(Table5[[#This Row],[Revenue (Rent+TOR)]]/Table5[[#This Row],[actual  sales ]],0)</f>
        <v>0</v>
      </c>
      <c r="O133" s="27"/>
      <c r="P133" s="27"/>
      <c r="Q133" s="27">
        <f>+Table5[[#This Row],[Invoices]]-Table5[[#This Row],[Collected (EGP)]]</f>
        <v>0</v>
      </c>
      <c r="R133" s="46">
        <f>IFERROR(Table5[[#This Row],[Collected (EGP)]]/Table5[[#This Row],[Invoices]],0)</f>
        <v>0</v>
      </c>
      <c r="S133" s="27" t="str">
        <f t="shared" si="2"/>
        <v>High</v>
      </c>
    </row>
    <row r="134" spans="1:19" x14ac:dyDescent="0.25">
      <c r="A134" s="20"/>
      <c r="B134" s="21"/>
      <c r="C134" s="43"/>
      <c r="D134" s="21"/>
      <c r="E134" s="43"/>
      <c r="F134" s="22"/>
      <c r="G134" s="22"/>
      <c r="H134" s="23"/>
      <c r="I134" s="22">
        <f>+Table5[[#This Row],[actual  sales ]]*Table5[[#This Row],[RS %]]</f>
        <v>0</v>
      </c>
      <c r="J134" s="22">
        <f>IF(Table5[[#This Row],[RS]]&gt;Table5[[#This Row],[Minimum rent]],Table5[[#This Row],[RS]]-Table5[[#This Row],[Minimum rent]],0)</f>
        <v>0</v>
      </c>
      <c r="K134" s="22">
        <f>+Table5[[#This Row],[TOR]]+Table5[[#This Row],[Minimum rent]]</f>
        <v>0</v>
      </c>
      <c r="L134" s="2" t="e">
        <f>AVERAGEIF(A:A,Table5[[#This Row],[Truck Name ]],K:K)</f>
        <v>#DIV/0!</v>
      </c>
      <c r="M134" s="27" t="e">
        <f>AVERAGEIF(A:A,Table5[[#This Row],[Truck Name ]],G:G)</f>
        <v>#DIV/0!</v>
      </c>
      <c r="N134" s="34">
        <f>IFERROR(Table5[[#This Row],[Revenue (Rent+TOR)]]/Table5[[#This Row],[actual  sales ]],0)</f>
        <v>0</v>
      </c>
      <c r="O134" s="27"/>
      <c r="P134" s="27"/>
      <c r="Q134" s="27">
        <f>+Table5[[#This Row],[Invoices]]-Table5[[#This Row],[Collected (EGP)]]</f>
        <v>0</v>
      </c>
      <c r="R134" s="46">
        <f>IFERROR(Table5[[#This Row],[Collected (EGP)]]/Table5[[#This Row],[Invoices]],0)</f>
        <v>0</v>
      </c>
      <c r="S134" s="27" t="str">
        <f t="shared" si="2"/>
        <v>High</v>
      </c>
    </row>
    <row r="135" spans="1:19" x14ac:dyDescent="0.25">
      <c r="A135" s="20"/>
      <c r="B135" s="21"/>
      <c r="C135" s="43"/>
      <c r="D135" s="21"/>
      <c r="E135" s="43"/>
      <c r="F135" s="22"/>
      <c r="G135" s="22"/>
      <c r="H135" s="23"/>
      <c r="I135" s="22">
        <f>+Table5[[#This Row],[actual  sales ]]*Table5[[#This Row],[RS %]]</f>
        <v>0</v>
      </c>
      <c r="J135" s="22">
        <f>IF(Table5[[#This Row],[RS]]&gt;Table5[[#This Row],[Minimum rent]],Table5[[#This Row],[RS]]-Table5[[#This Row],[Minimum rent]],0)</f>
        <v>0</v>
      </c>
      <c r="K135" s="22">
        <f>+Table5[[#This Row],[TOR]]+Table5[[#This Row],[Minimum rent]]</f>
        <v>0</v>
      </c>
      <c r="L135" s="2" t="e">
        <f>AVERAGEIF(A:A,Table5[[#This Row],[Truck Name ]],K:K)</f>
        <v>#DIV/0!</v>
      </c>
      <c r="M135" s="27" t="e">
        <f>AVERAGEIF(A:A,Table5[[#This Row],[Truck Name ]],G:G)</f>
        <v>#DIV/0!</v>
      </c>
      <c r="N135" s="34">
        <f>IFERROR(Table5[[#This Row],[Revenue (Rent+TOR)]]/Table5[[#This Row],[actual  sales ]],0)</f>
        <v>0</v>
      </c>
      <c r="O135" s="27"/>
      <c r="P135" s="27"/>
      <c r="Q135" s="27">
        <f>+Table5[[#This Row],[Invoices]]-Table5[[#This Row],[Collected (EGP)]]</f>
        <v>0</v>
      </c>
      <c r="R135" s="46">
        <f>IFERROR(Table5[[#This Row],[Collected (EGP)]]/Table5[[#This Row],[Invoices]],0)</f>
        <v>0</v>
      </c>
      <c r="S135" s="27" t="str">
        <f t="shared" si="2"/>
        <v>High</v>
      </c>
    </row>
    <row r="136" spans="1:19" x14ac:dyDescent="0.25">
      <c r="A136" s="20"/>
      <c r="B136" s="21"/>
      <c r="C136" s="43"/>
      <c r="D136" s="21"/>
      <c r="E136" s="43"/>
      <c r="F136" s="22"/>
      <c r="G136" s="22"/>
      <c r="H136" s="23"/>
      <c r="I136" s="22">
        <f>+Table5[[#This Row],[actual  sales ]]*Table5[[#This Row],[RS %]]</f>
        <v>0</v>
      </c>
      <c r="J136" s="22">
        <f>IF(Table5[[#This Row],[RS]]&gt;Table5[[#This Row],[Minimum rent]],Table5[[#This Row],[RS]]-Table5[[#This Row],[Minimum rent]],0)</f>
        <v>0</v>
      </c>
      <c r="K136" s="22">
        <f>+Table5[[#This Row],[TOR]]+Table5[[#This Row],[Minimum rent]]</f>
        <v>0</v>
      </c>
      <c r="L136" s="2" t="e">
        <f>AVERAGEIF(A:A,Table5[[#This Row],[Truck Name ]],K:K)</f>
        <v>#DIV/0!</v>
      </c>
      <c r="M136" s="27" t="e">
        <f>AVERAGEIF(A:A,Table5[[#This Row],[Truck Name ]],G:G)</f>
        <v>#DIV/0!</v>
      </c>
      <c r="N136" s="34">
        <f>IFERROR(Table5[[#This Row],[Revenue (Rent+TOR)]]/Table5[[#This Row],[actual  sales ]],0)</f>
        <v>0</v>
      </c>
      <c r="O136" s="27"/>
      <c r="P136" s="27"/>
      <c r="Q136" s="27">
        <f>+Table5[[#This Row],[Invoices]]-Table5[[#This Row],[Collected (EGP)]]</f>
        <v>0</v>
      </c>
      <c r="R136" s="46">
        <f>IFERROR(Table5[[#This Row],[Collected (EGP)]]/Table5[[#This Row],[Invoices]],0)</f>
        <v>0</v>
      </c>
      <c r="S136" s="27" t="str">
        <f t="shared" si="2"/>
        <v>High</v>
      </c>
    </row>
    <row r="137" spans="1:19" x14ac:dyDescent="0.25">
      <c r="A137" s="20"/>
      <c r="B137" s="21"/>
      <c r="C137" s="43"/>
      <c r="D137" s="21"/>
      <c r="E137" s="43"/>
      <c r="F137" s="22"/>
      <c r="G137" s="22"/>
      <c r="H137" s="23"/>
      <c r="I137" s="22">
        <f>+Table5[[#This Row],[actual  sales ]]*Table5[[#This Row],[RS %]]</f>
        <v>0</v>
      </c>
      <c r="J137" s="22">
        <f>IF(Table5[[#This Row],[RS]]&gt;Table5[[#This Row],[Minimum rent]],Table5[[#This Row],[RS]]-Table5[[#This Row],[Minimum rent]],0)</f>
        <v>0</v>
      </c>
      <c r="K137" s="22">
        <f>+Table5[[#This Row],[TOR]]+Table5[[#This Row],[Minimum rent]]</f>
        <v>0</v>
      </c>
      <c r="L137" s="2" t="e">
        <f>AVERAGEIF(A:A,Table5[[#This Row],[Truck Name ]],K:K)</f>
        <v>#DIV/0!</v>
      </c>
      <c r="M137" s="27" t="e">
        <f>AVERAGEIF(A:A,Table5[[#This Row],[Truck Name ]],G:G)</f>
        <v>#DIV/0!</v>
      </c>
      <c r="N137" s="34">
        <f>IFERROR(Table5[[#This Row],[Revenue (Rent+TOR)]]/Table5[[#This Row],[actual  sales ]],0)</f>
        <v>0</v>
      </c>
      <c r="O137" s="27"/>
      <c r="P137" s="27"/>
      <c r="Q137" s="27">
        <f>+Table5[[#This Row],[Invoices]]-Table5[[#This Row],[Collected (EGP)]]</f>
        <v>0</v>
      </c>
      <c r="R137" s="46">
        <f>IFERROR(Table5[[#This Row],[Collected (EGP)]]/Table5[[#This Row],[Invoices]],0)</f>
        <v>0</v>
      </c>
      <c r="S137" s="27" t="str">
        <f t="shared" si="2"/>
        <v>High</v>
      </c>
    </row>
    <row r="138" spans="1:19" x14ac:dyDescent="0.25">
      <c r="A138" s="20"/>
      <c r="B138" s="21"/>
      <c r="C138" s="43"/>
      <c r="D138" s="21"/>
      <c r="E138" s="43"/>
      <c r="F138" s="22"/>
      <c r="G138" s="22"/>
      <c r="H138" s="23"/>
      <c r="I138" s="22">
        <f>+Table5[[#This Row],[actual  sales ]]*Table5[[#This Row],[RS %]]</f>
        <v>0</v>
      </c>
      <c r="J138" s="22">
        <f>IF(Table5[[#This Row],[RS]]&gt;Table5[[#This Row],[Minimum rent]],Table5[[#This Row],[RS]]-Table5[[#This Row],[Minimum rent]],0)</f>
        <v>0</v>
      </c>
      <c r="K138" s="22">
        <f>+Table5[[#This Row],[TOR]]+Table5[[#This Row],[Minimum rent]]</f>
        <v>0</v>
      </c>
      <c r="L138" s="2" t="e">
        <f>AVERAGEIF(A:A,Table5[[#This Row],[Truck Name ]],K:K)</f>
        <v>#DIV/0!</v>
      </c>
      <c r="M138" s="27" t="e">
        <f>AVERAGEIF(A:A,Table5[[#This Row],[Truck Name ]],G:G)</f>
        <v>#DIV/0!</v>
      </c>
      <c r="N138" s="34">
        <f>IFERROR(Table5[[#This Row],[Revenue (Rent+TOR)]]/Table5[[#This Row],[actual  sales ]],0)</f>
        <v>0</v>
      </c>
      <c r="O138" s="27"/>
      <c r="P138" s="27"/>
      <c r="Q138" s="27">
        <f>+Table5[[#This Row],[Invoices]]-Table5[[#This Row],[Collected (EGP)]]</f>
        <v>0</v>
      </c>
      <c r="R138" s="46">
        <f>IFERROR(Table5[[#This Row],[Collected (EGP)]]/Table5[[#This Row],[Invoices]],0)</f>
        <v>0</v>
      </c>
      <c r="S138" s="27" t="str">
        <f t="shared" si="2"/>
        <v>High</v>
      </c>
    </row>
    <row r="139" spans="1:19" x14ac:dyDescent="0.25">
      <c r="A139" s="20"/>
      <c r="B139" s="21"/>
      <c r="C139" s="43"/>
      <c r="D139" s="21"/>
      <c r="E139" s="43"/>
      <c r="F139" s="22"/>
      <c r="G139" s="22"/>
      <c r="H139" s="23"/>
      <c r="I139" s="22">
        <f>+Table5[[#This Row],[actual  sales ]]*Table5[[#This Row],[RS %]]</f>
        <v>0</v>
      </c>
      <c r="J139" s="22">
        <f>IF(Table5[[#This Row],[RS]]&gt;Table5[[#This Row],[Minimum rent]],Table5[[#This Row],[RS]]-Table5[[#This Row],[Minimum rent]],0)</f>
        <v>0</v>
      </c>
      <c r="K139" s="22">
        <f>+Table5[[#This Row],[TOR]]+Table5[[#This Row],[Minimum rent]]</f>
        <v>0</v>
      </c>
      <c r="L139" s="2" t="e">
        <f>AVERAGEIF(A:A,Table5[[#This Row],[Truck Name ]],K:K)</f>
        <v>#DIV/0!</v>
      </c>
      <c r="M139" s="27" t="e">
        <f>AVERAGEIF(A:A,Table5[[#This Row],[Truck Name ]],G:G)</f>
        <v>#DIV/0!</v>
      </c>
      <c r="N139" s="34">
        <f>IFERROR(Table5[[#This Row],[Revenue (Rent+TOR)]]/Table5[[#This Row],[actual  sales ]],0)</f>
        <v>0</v>
      </c>
      <c r="O139" s="27"/>
      <c r="P139" s="27"/>
      <c r="Q139" s="27">
        <f>+Table5[[#This Row],[Invoices]]-Table5[[#This Row],[Collected (EGP)]]</f>
        <v>0</v>
      </c>
      <c r="R139" s="46">
        <f>IFERROR(Table5[[#This Row],[Collected (EGP)]]/Table5[[#This Row],[Invoices]],0)</f>
        <v>0</v>
      </c>
      <c r="S139" s="27" t="str">
        <f t="shared" si="2"/>
        <v>High</v>
      </c>
    </row>
    <row r="140" spans="1:19" x14ac:dyDescent="0.25">
      <c r="A140" s="20"/>
      <c r="B140" s="21"/>
      <c r="C140" s="43"/>
      <c r="D140" s="21"/>
      <c r="E140" s="43"/>
      <c r="F140" s="22"/>
      <c r="G140" s="22"/>
      <c r="H140" s="23"/>
      <c r="I140" s="22">
        <f>+Table5[[#This Row],[actual  sales ]]*Table5[[#This Row],[RS %]]</f>
        <v>0</v>
      </c>
      <c r="J140" s="22">
        <f>IF(Table5[[#This Row],[RS]]&gt;Table5[[#This Row],[Minimum rent]],Table5[[#This Row],[RS]]-Table5[[#This Row],[Minimum rent]],0)</f>
        <v>0</v>
      </c>
      <c r="K140" s="22">
        <f>+Table5[[#This Row],[TOR]]+Table5[[#This Row],[Minimum rent]]</f>
        <v>0</v>
      </c>
      <c r="L140" s="2" t="e">
        <f>AVERAGEIF(A:A,Table5[[#This Row],[Truck Name ]],K:K)</f>
        <v>#DIV/0!</v>
      </c>
      <c r="M140" s="27" t="e">
        <f>AVERAGEIF(A:A,Table5[[#This Row],[Truck Name ]],G:G)</f>
        <v>#DIV/0!</v>
      </c>
      <c r="N140" s="34">
        <f>IFERROR(Table5[[#This Row],[Revenue (Rent+TOR)]]/Table5[[#This Row],[actual  sales ]],0)</f>
        <v>0</v>
      </c>
      <c r="O140" s="27"/>
      <c r="P140" s="27"/>
      <c r="Q140" s="27">
        <f>+Table5[[#This Row],[Invoices]]-Table5[[#This Row],[Collected (EGP)]]</f>
        <v>0</v>
      </c>
      <c r="R140" s="46">
        <f>IFERROR(Table5[[#This Row],[Collected (EGP)]]/Table5[[#This Row],[Invoices]],0)</f>
        <v>0</v>
      </c>
      <c r="S140" s="27" t="str">
        <f t="shared" si="2"/>
        <v>High</v>
      </c>
    </row>
    <row r="141" spans="1:19" x14ac:dyDescent="0.25">
      <c r="A141" s="20"/>
      <c r="B141" s="21"/>
      <c r="C141" s="43"/>
      <c r="D141" s="21"/>
      <c r="E141" s="43"/>
      <c r="F141" s="22"/>
      <c r="G141" s="22"/>
      <c r="H141" s="23"/>
      <c r="I141" s="22">
        <f>+Table5[[#This Row],[actual  sales ]]*Table5[[#This Row],[RS %]]</f>
        <v>0</v>
      </c>
      <c r="J141" s="22">
        <f>IF(Table5[[#This Row],[RS]]&gt;Table5[[#This Row],[Minimum rent]],Table5[[#This Row],[RS]]-Table5[[#This Row],[Minimum rent]],0)</f>
        <v>0</v>
      </c>
      <c r="K141" s="22">
        <f>+Table5[[#This Row],[TOR]]+Table5[[#This Row],[Minimum rent]]</f>
        <v>0</v>
      </c>
      <c r="L141" s="2" t="e">
        <f>AVERAGEIF(A:A,Table5[[#This Row],[Truck Name ]],K:K)</f>
        <v>#DIV/0!</v>
      </c>
      <c r="M141" s="27" t="e">
        <f>AVERAGEIF(A:A,Table5[[#This Row],[Truck Name ]],G:G)</f>
        <v>#DIV/0!</v>
      </c>
      <c r="N141" s="34">
        <f>IFERROR(Table5[[#This Row],[Revenue (Rent+TOR)]]/Table5[[#This Row],[actual  sales ]],0)</f>
        <v>0</v>
      </c>
      <c r="O141" s="27"/>
      <c r="P141" s="27"/>
      <c r="Q141" s="27">
        <f>+Table5[[#This Row],[Invoices]]-Table5[[#This Row],[Collected (EGP)]]</f>
        <v>0</v>
      </c>
      <c r="R141" s="46">
        <f>IFERROR(Table5[[#This Row],[Collected (EGP)]]/Table5[[#This Row],[Invoices]],0)</f>
        <v>0</v>
      </c>
      <c r="S141" s="27" t="str">
        <f t="shared" si="2"/>
        <v>High</v>
      </c>
    </row>
    <row r="142" spans="1:19" x14ac:dyDescent="0.25">
      <c r="A142" s="20"/>
      <c r="B142" s="21"/>
      <c r="C142" s="43"/>
      <c r="D142" s="21"/>
      <c r="E142" s="43"/>
      <c r="F142" s="22"/>
      <c r="G142" s="22"/>
      <c r="H142" s="23"/>
      <c r="I142" s="22">
        <f>+Table5[[#This Row],[actual  sales ]]*Table5[[#This Row],[RS %]]</f>
        <v>0</v>
      </c>
      <c r="J142" s="22">
        <f>IF(Table5[[#This Row],[RS]]&gt;Table5[[#This Row],[Minimum rent]],Table5[[#This Row],[RS]]-Table5[[#This Row],[Minimum rent]],0)</f>
        <v>0</v>
      </c>
      <c r="K142" s="22">
        <f>+Table5[[#This Row],[TOR]]+Table5[[#This Row],[Minimum rent]]</f>
        <v>0</v>
      </c>
      <c r="L142" s="2" t="e">
        <f>AVERAGEIF(A:A,Table5[[#This Row],[Truck Name ]],K:K)</f>
        <v>#DIV/0!</v>
      </c>
      <c r="M142" s="27" t="e">
        <f>AVERAGEIF(A:A,Table5[[#This Row],[Truck Name ]],G:G)</f>
        <v>#DIV/0!</v>
      </c>
      <c r="N142" s="34">
        <f>IFERROR(Table5[[#This Row],[Revenue (Rent+TOR)]]/Table5[[#This Row],[actual  sales ]],0)</f>
        <v>0</v>
      </c>
      <c r="O142" s="27"/>
      <c r="P142" s="27"/>
      <c r="Q142" s="27">
        <f>+Table5[[#This Row],[Invoices]]-Table5[[#This Row],[Collected (EGP)]]</f>
        <v>0</v>
      </c>
      <c r="R142" s="46">
        <f>IFERROR(Table5[[#This Row],[Collected (EGP)]]/Table5[[#This Row],[Invoices]],0)</f>
        <v>0</v>
      </c>
      <c r="S142" s="27" t="str">
        <f t="shared" si="2"/>
        <v>High</v>
      </c>
    </row>
    <row r="143" spans="1:19" x14ac:dyDescent="0.25">
      <c r="A143" s="20"/>
      <c r="B143" s="21"/>
      <c r="C143" s="43"/>
      <c r="D143" s="21"/>
      <c r="E143" s="43"/>
      <c r="F143" s="22"/>
      <c r="G143" s="22"/>
      <c r="H143" s="23"/>
      <c r="I143" s="22">
        <f>+Table5[[#This Row],[actual  sales ]]*Table5[[#This Row],[RS %]]</f>
        <v>0</v>
      </c>
      <c r="J143" s="22">
        <f>IF(Table5[[#This Row],[RS]]&gt;Table5[[#This Row],[Minimum rent]],Table5[[#This Row],[RS]]-Table5[[#This Row],[Minimum rent]],0)</f>
        <v>0</v>
      </c>
      <c r="K143" s="22">
        <f>+Table5[[#This Row],[TOR]]+Table5[[#This Row],[Minimum rent]]</f>
        <v>0</v>
      </c>
      <c r="L143" s="2" t="e">
        <f>AVERAGEIF(A:A,Table5[[#This Row],[Truck Name ]],K:K)</f>
        <v>#DIV/0!</v>
      </c>
      <c r="M143" s="27" t="e">
        <f>AVERAGEIF(A:A,Table5[[#This Row],[Truck Name ]],G:G)</f>
        <v>#DIV/0!</v>
      </c>
      <c r="N143" s="34">
        <f>IFERROR(Table5[[#This Row],[Revenue (Rent+TOR)]]/Table5[[#This Row],[actual  sales ]],0)</f>
        <v>0</v>
      </c>
      <c r="O143" s="27"/>
      <c r="P143" s="27"/>
      <c r="Q143" s="27">
        <f>+Table5[[#This Row],[Invoices]]-Table5[[#This Row],[Collected (EGP)]]</f>
        <v>0</v>
      </c>
      <c r="R143" s="46">
        <f>IFERROR(Table5[[#This Row],[Collected (EGP)]]/Table5[[#This Row],[Invoices]],0)</f>
        <v>0</v>
      </c>
      <c r="S143" s="27" t="str">
        <f t="shared" si="2"/>
        <v>High</v>
      </c>
    </row>
    <row r="144" spans="1:19" x14ac:dyDescent="0.25">
      <c r="A144" s="20"/>
      <c r="B144" s="21"/>
      <c r="C144" s="43"/>
      <c r="D144" s="21"/>
      <c r="E144" s="43"/>
      <c r="F144" s="22"/>
      <c r="G144" s="22"/>
      <c r="H144" s="23"/>
      <c r="I144" s="22">
        <f>+Table5[[#This Row],[actual  sales ]]*Table5[[#This Row],[RS %]]</f>
        <v>0</v>
      </c>
      <c r="J144" s="22">
        <f>IF(Table5[[#This Row],[RS]]&gt;Table5[[#This Row],[Minimum rent]],Table5[[#This Row],[RS]]-Table5[[#This Row],[Minimum rent]],0)</f>
        <v>0</v>
      </c>
      <c r="K144" s="22">
        <f>+Table5[[#This Row],[TOR]]+Table5[[#This Row],[Minimum rent]]</f>
        <v>0</v>
      </c>
      <c r="L144" s="2" t="e">
        <f>AVERAGEIF(A:A,Table5[[#This Row],[Truck Name ]],K:K)</f>
        <v>#DIV/0!</v>
      </c>
      <c r="M144" s="27" t="e">
        <f>AVERAGEIF(A:A,Table5[[#This Row],[Truck Name ]],G:G)</f>
        <v>#DIV/0!</v>
      </c>
      <c r="N144" s="34">
        <f>IFERROR(Table5[[#This Row],[Revenue (Rent+TOR)]]/Table5[[#This Row],[actual  sales ]],0)</f>
        <v>0</v>
      </c>
      <c r="O144" s="27"/>
      <c r="P144" s="27"/>
      <c r="Q144" s="27">
        <f>+Table5[[#This Row],[Invoices]]-Table5[[#This Row],[Collected (EGP)]]</f>
        <v>0</v>
      </c>
      <c r="R144" s="46">
        <f>IFERROR(Table5[[#This Row],[Collected (EGP)]]/Table5[[#This Row],[Invoices]],0)</f>
        <v>0</v>
      </c>
      <c r="S144" s="27" t="str">
        <f t="shared" si="2"/>
        <v>High</v>
      </c>
    </row>
    <row r="145" spans="1:19" x14ac:dyDescent="0.25">
      <c r="A145" s="20"/>
      <c r="B145" s="21"/>
      <c r="C145" s="43"/>
      <c r="D145" s="21"/>
      <c r="E145" s="43"/>
      <c r="F145" s="22"/>
      <c r="G145" s="22"/>
      <c r="H145" s="23"/>
      <c r="I145" s="22">
        <f>+Table5[[#This Row],[actual  sales ]]*Table5[[#This Row],[RS %]]</f>
        <v>0</v>
      </c>
      <c r="J145" s="22">
        <f>IF(Table5[[#This Row],[RS]]&gt;Table5[[#This Row],[Minimum rent]],Table5[[#This Row],[RS]]-Table5[[#This Row],[Minimum rent]],0)</f>
        <v>0</v>
      </c>
      <c r="K145" s="22">
        <f>+Table5[[#This Row],[TOR]]+Table5[[#This Row],[Minimum rent]]</f>
        <v>0</v>
      </c>
      <c r="L145" s="2" t="e">
        <f>AVERAGEIF(A:A,Table5[[#This Row],[Truck Name ]],K:K)</f>
        <v>#DIV/0!</v>
      </c>
      <c r="M145" s="27" t="e">
        <f>AVERAGEIF(A:A,Table5[[#This Row],[Truck Name ]],G:G)</f>
        <v>#DIV/0!</v>
      </c>
      <c r="N145" s="34">
        <f>IFERROR(Table5[[#This Row],[Revenue (Rent+TOR)]]/Table5[[#This Row],[actual  sales ]],0)</f>
        <v>0</v>
      </c>
      <c r="O145" s="27"/>
      <c r="P145" s="27"/>
      <c r="Q145" s="27">
        <f>+Table5[[#This Row],[Invoices]]-Table5[[#This Row],[Collected (EGP)]]</f>
        <v>0</v>
      </c>
      <c r="R145" s="46">
        <f>IFERROR(Table5[[#This Row],[Collected (EGP)]]/Table5[[#This Row],[Invoices]],0)</f>
        <v>0</v>
      </c>
      <c r="S145" s="27" t="str">
        <f t="shared" si="2"/>
        <v>High</v>
      </c>
    </row>
    <row r="146" spans="1:19" x14ac:dyDescent="0.25">
      <c r="A146" s="20"/>
      <c r="B146" s="21"/>
      <c r="C146" s="43"/>
      <c r="D146" s="21"/>
      <c r="E146" s="43"/>
      <c r="F146" s="22"/>
      <c r="G146" s="22"/>
      <c r="H146" s="23"/>
      <c r="I146" s="22">
        <f>+Table5[[#This Row],[actual  sales ]]*Table5[[#This Row],[RS %]]</f>
        <v>0</v>
      </c>
      <c r="J146" s="22">
        <f>IF(Table5[[#This Row],[RS]]&gt;Table5[[#This Row],[Minimum rent]],Table5[[#This Row],[RS]]-Table5[[#This Row],[Minimum rent]],0)</f>
        <v>0</v>
      </c>
      <c r="K146" s="22">
        <f>+Table5[[#This Row],[TOR]]+Table5[[#This Row],[Minimum rent]]</f>
        <v>0</v>
      </c>
      <c r="L146" s="2" t="e">
        <f>AVERAGEIF(A:A,Table5[[#This Row],[Truck Name ]],K:K)</f>
        <v>#DIV/0!</v>
      </c>
      <c r="M146" s="27" t="e">
        <f>AVERAGEIF(A:A,Table5[[#This Row],[Truck Name ]],G:G)</f>
        <v>#DIV/0!</v>
      </c>
      <c r="N146" s="34">
        <f>IFERROR(Table5[[#This Row],[Revenue (Rent+TOR)]]/Table5[[#This Row],[actual  sales ]],0)</f>
        <v>0</v>
      </c>
      <c r="O146" s="27"/>
      <c r="P146" s="27"/>
      <c r="Q146" s="27">
        <f>+Table5[[#This Row],[Invoices]]-Table5[[#This Row],[Collected (EGP)]]</f>
        <v>0</v>
      </c>
      <c r="R146" s="46">
        <f>IFERROR(Table5[[#This Row],[Collected (EGP)]]/Table5[[#This Row],[Invoices]],0)</f>
        <v>0</v>
      </c>
      <c r="S146" s="27" t="str">
        <f t="shared" si="2"/>
        <v>High</v>
      </c>
    </row>
    <row r="147" spans="1:19" x14ac:dyDescent="0.25">
      <c r="A147" s="20"/>
      <c r="B147" s="21"/>
      <c r="C147" s="43"/>
      <c r="D147" s="21"/>
      <c r="E147" s="43"/>
      <c r="F147" s="22"/>
      <c r="G147" s="22"/>
      <c r="H147" s="23"/>
      <c r="I147" s="22">
        <f>+Table5[[#This Row],[actual  sales ]]*Table5[[#This Row],[RS %]]</f>
        <v>0</v>
      </c>
      <c r="J147" s="22">
        <f>IF(Table5[[#This Row],[RS]]&gt;Table5[[#This Row],[Minimum rent]],Table5[[#This Row],[RS]]-Table5[[#This Row],[Minimum rent]],0)</f>
        <v>0</v>
      </c>
      <c r="K147" s="22">
        <f>+Table5[[#This Row],[TOR]]+Table5[[#This Row],[Minimum rent]]</f>
        <v>0</v>
      </c>
      <c r="L147" s="2" t="e">
        <f>AVERAGEIF(A:A,Table5[[#This Row],[Truck Name ]],K:K)</f>
        <v>#DIV/0!</v>
      </c>
      <c r="M147" s="27" t="e">
        <f>AVERAGEIF(A:A,Table5[[#This Row],[Truck Name ]],G:G)</f>
        <v>#DIV/0!</v>
      </c>
      <c r="N147" s="34">
        <f>IFERROR(Table5[[#This Row],[Revenue (Rent+TOR)]]/Table5[[#This Row],[actual  sales ]],0)</f>
        <v>0</v>
      </c>
      <c r="O147" s="27"/>
      <c r="P147" s="27"/>
      <c r="Q147" s="27">
        <f>+Table5[[#This Row],[Invoices]]-Table5[[#This Row],[Collected (EGP)]]</f>
        <v>0</v>
      </c>
      <c r="R147" s="46">
        <f>IFERROR(Table5[[#This Row],[Collected (EGP)]]/Table5[[#This Row],[Invoices]],0)</f>
        <v>0</v>
      </c>
      <c r="S147" s="27" t="str">
        <f t="shared" si="2"/>
        <v>High</v>
      </c>
    </row>
    <row r="148" spans="1:19" x14ac:dyDescent="0.25">
      <c r="A148" s="20"/>
      <c r="B148" s="21"/>
      <c r="C148" s="43"/>
      <c r="D148" s="21"/>
      <c r="E148" s="43"/>
      <c r="F148" s="22"/>
      <c r="G148" s="22"/>
      <c r="H148" s="23"/>
      <c r="I148" s="22">
        <f>+Table5[[#This Row],[actual  sales ]]*Table5[[#This Row],[RS %]]</f>
        <v>0</v>
      </c>
      <c r="J148" s="22">
        <f>IF(Table5[[#This Row],[RS]]&gt;Table5[[#This Row],[Minimum rent]],Table5[[#This Row],[RS]]-Table5[[#This Row],[Minimum rent]],0)</f>
        <v>0</v>
      </c>
      <c r="K148" s="22">
        <f>+Table5[[#This Row],[TOR]]+Table5[[#This Row],[Minimum rent]]</f>
        <v>0</v>
      </c>
      <c r="L148" s="2" t="e">
        <f>AVERAGEIF(A:A,Table5[[#This Row],[Truck Name ]],K:K)</f>
        <v>#DIV/0!</v>
      </c>
      <c r="M148" s="27" t="e">
        <f>AVERAGEIF(A:A,Table5[[#This Row],[Truck Name ]],G:G)</f>
        <v>#DIV/0!</v>
      </c>
      <c r="N148" s="34">
        <f>IFERROR(Table5[[#This Row],[Revenue (Rent+TOR)]]/Table5[[#This Row],[actual  sales ]],0)</f>
        <v>0</v>
      </c>
      <c r="O148" s="27"/>
      <c r="P148" s="27"/>
      <c r="Q148" s="27">
        <f>+Table5[[#This Row],[Invoices]]-Table5[[#This Row],[Collected (EGP)]]</f>
        <v>0</v>
      </c>
      <c r="R148" s="46">
        <f>IFERROR(Table5[[#This Row],[Collected (EGP)]]/Table5[[#This Row],[Invoices]],0)</f>
        <v>0</v>
      </c>
      <c r="S148" s="27" t="str">
        <f t="shared" si="2"/>
        <v>High</v>
      </c>
    </row>
    <row r="149" spans="1:19" x14ac:dyDescent="0.25">
      <c r="A149" s="20"/>
      <c r="B149" s="21"/>
      <c r="C149" s="43"/>
      <c r="D149" s="21"/>
      <c r="E149" s="43"/>
      <c r="F149" s="22"/>
      <c r="G149" s="22"/>
      <c r="H149" s="23"/>
      <c r="I149" s="22">
        <f>+Table5[[#This Row],[actual  sales ]]*Table5[[#This Row],[RS %]]</f>
        <v>0</v>
      </c>
      <c r="J149" s="22">
        <f>IF(Table5[[#This Row],[RS]]&gt;Table5[[#This Row],[Minimum rent]],Table5[[#This Row],[RS]]-Table5[[#This Row],[Minimum rent]],0)</f>
        <v>0</v>
      </c>
      <c r="K149" s="22">
        <f>+Table5[[#This Row],[TOR]]+Table5[[#This Row],[Minimum rent]]</f>
        <v>0</v>
      </c>
      <c r="L149" s="2" t="e">
        <f>AVERAGEIF(A:A,Table5[[#This Row],[Truck Name ]],K:K)</f>
        <v>#DIV/0!</v>
      </c>
      <c r="M149" s="27" t="e">
        <f>AVERAGEIF(A:A,Table5[[#This Row],[Truck Name ]],G:G)</f>
        <v>#DIV/0!</v>
      </c>
      <c r="N149" s="34">
        <f>IFERROR(Table5[[#This Row],[Revenue (Rent+TOR)]]/Table5[[#This Row],[actual  sales ]],0)</f>
        <v>0</v>
      </c>
      <c r="O149" s="27"/>
      <c r="P149" s="27"/>
      <c r="Q149" s="27">
        <f>+Table5[[#This Row],[Invoices]]-Table5[[#This Row],[Collected (EGP)]]</f>
        <v>0</v>
      </c>
      <c r="R149" s="46">
        <f>IFERROR(Table5[[#This Row],[Collected (EGP)]]/Table5[[#This Row],[Invoices]],0)</f>
        <v>0</v>
      </c>
      <c r="S149" s="27" t="str">
        <f t="shared" si="2"/>
        <v>High</v>
      </c>
    </row>
    <row r="150" spans="1:19" x14ac:dyDescent="0.25">
      <c r="A150" s="20"/>
      <c r="B150" s="21"/>
      <c r="C150" s="43"/>
      <c r="D150" s="21"/>
      <c r="E150" s="43"/>
      <c r="F150" s="22"/>
      <c r="G150" s="22"/>
      <c r="H150" s="23"/>
      <c r="I150" s="22">
        <f>+Table5[[#This Row],[actual  sales ]]*Table5[[#This Row],[RS %]]</f>
        <v>0</v>
      </c>
      <c r="J150" s="22">
        <f>IF(Table5[[#This Row],[RS]]&gt;Table5[[#This Row],[Minimum rent]],Table5[[#This Row],[RS]]-Table5[[#This Row],[Minimum rent]],0)</f>
        <v>0</v>
      </c>
      <c r="K150" s="22">
        <f>+Table5[[#This Row],[TOR]]+Table5[[#This Row],[Minimum rent]]</f>
        <v>0</v>
      </c>
      <c r="L150" s="2" t="e">
        <f>AVERAGEIF(A:A,Table5[[#This Row],[Truck Name ]],K:K)</f>
        <v>#DIV/0!</v>
      </c>
      <c r="M150" s="27" t="e">
        <f>AVERAGEIF(A:A,Table5[[#This Row],[Truck Name ]],G:G)</f>
        <v>#DIV/0!</v>
      </c>
      <c r="N150" s="34">
        <f>IFERROR(Table5[[#This Row],[Revenue (Rent+TOR)]]/Table5[[#This Row],[actual  sales ]],0)</f>
        <v>0</v>
      </c>
      <c r="O150" s="27"/>
      <c r="P150" s="27"/>
      <c r="Q150" s="27">
        <f>+Table5[[#This Row],[Invoices]]-Table5[[#This Row],[Collected (EGP)]]</f>
        <v>0</v>
      </c>
      <c r="R150" s="46">
        <f>IFERROR(Table5[[#This Row],[Collected (EGP)]]/Table5[[#This Row],[Invoices]],0)</f>
        <v>0</v>
      </c>
      <c r="S150" s="27" t="str">
        <f t="shared" si="2"/>
        <v>High</v>
      </c>
    </row>
    <row r="151" spans="1:19" x14ac:dyDescent="0.25">
      <c r="A151" s="20"/>
      <c r="B151" s="21"/>
      <c r="C151" s="43"/>
      <c r="D151" s="21"/>
      <c r="E151" s="43"/>
      <c r="F151" s="22"/>
      <c r="G151" s="22"/>
      <c r="H151" s="23"/>
      <c r="I151" s="22">
        <f>+Table5[[#This Row],[actual  sales ]]*Table5[[#This Row],[RS %]]</f>
        <v>0</v>
      </c>
      <c r="J151" s="22">
        <f>IF(Table5[[#This Row],[RS]]&gt;Table5[[#This Row],[Minimum rent]],Table5[[#This Row],[RS]]-Table5[[#This Row],[Minimum rent]],0)</f>
        <v>0</v>
      </c>
      <c r="K151" s="22">
        <f>+Table5[[#This Row],[TOR]]+Table5[[#This Row],[Minimum rent]]</f>
        <v>0</v>
      </c>
      <c r="L151" s="2" t="e">
        <f>AVERAGEIF(A:A,Table5[[#This Row],[Truck Name ]],K:K)</f>
        <v>#DIV/0!</v>
      </c>
      <c r="M151" s="27" t="e">
        <f>AVERAGEIF(A:A,Table5[[#This Row],[Truck Name ]],G:G)</f>
        <v>#DIV/0!</v>
      </c>
      <c r="N151" s="34">
        <f>IFERROR(Table5[[#This Row],[Revenue (Rent+TOR)]]/Table5[[#This Row],[actual  sales ]],0)</f>
        <v>0</v>
      </c>
      <c r="O151" s="27"/>
      <c r="P151" s="27"/>
      <c r="Q151" s="27">
        <f>+Table5[[#This Row],[Invoices]]-Table5[[#This Row],[Collected (EGP)]]</f>
        <v>0</v>
      </c>
      <c r="R151" s="46">
        <f>IFERROR(Table5[[#This Row],[Collected (EGP)]]/Table5[[#This Row],[Invoices]],0)</f>
        <v>0</v>
      </c>
      <c r="S151" s="27" t="str">
        <f t="shared" si="2"/>
        <v>High</v>
      </c>
    </row>
    <row r="152" spans="1:19" x14ac:dyDescent="0.25">
      <c r="A152" s="20"/>
      <c r="B152" s="21"/>
      <c r="C152" s="43"/>
      <c r="D152" s="21"/>
      <c r="E152" s="43"/>
      <c r="F152" s="22"/>
      <c r="G152" s="22"/>
      <c r="H152" s="23"/>
      <c r="I152" s="22">
        <f>+Table5[[#This Row],[actual  sales ]]*Table5[[#This Row],[RS %]]</f>
        <v>0</v>
      </c>
      <c r="J152" s="22">
        <f>IF(Table5[[#This Row],[RS]]&gt;Table5[[#This Row],[Minimum rent]],Table5[[#This Row],[RS]]-Table5[[#This Row],[Minimum rent]],0)</f>
        <v>0</v>
      </c>
      <c r="K152" s="22">
        <f>+Table5[[#This Row],[TOR]]+Table5[[#This Row],[Minimum rent]]</f>
        <v>0</v>
      </c>
      <c r="L152" s="2" t="e">
        <f>AVERAGEIF(A:A,Table5[[#This Row],[Truck Name ]],K:K)</f>
        <v>#DIV/0!</v>
      </c>
      <c r="M152" s="27" t="e">
        <f>AVERAGEIF(A:A,Table5[[#This Row],[Truck Name ]],G:G)</f>
        <v>#DIV/0!</v>
      </c>
      <c r="N152" s="34">
        <f>IFERROR(Table5[[#This Row],[Revenue (Rent+TOR)]]/Table5[[#This Row],[actual  sales ]],0)</f>
        <v>0</v>
      </c>
      <c r="O152" s="27"/>
      <c r="P152" s="27"/>
      <c r="Q152" s="27">
        <f>+Table5[[#This Row],[Invoices]]-Table5[[#This Row],[Collected (EGP)]]</f>
        <v>0</v>
      </c>
      <c r="R152" s="46">
        <f>IFERROR(Table5[[#This Row],[Collected (EGP)]]/Table5[[#This Row],[Invoices]],0)</f>
        <v>0</v>
      </c>
      <c r="S152" s="27" t="str">
        <f t="shared" si="2"/>
        <v>High</v>
      </c>
    </row>
    <row r="153" spans="1:19" x14ac:dyDescent="0.25">
      <c r="A153" s="20"/>
      <c r="B153" s="21"/>
      <c r="C153" s="43"/>
      <c r="D153" s="21"/>
      <c r="E153" s="43"/>
      <c r="F153" s="22"/>
      <c r="G153" s="22"/>
      <c r="H153" s="23"/>
      <c r="I153" s="22">
        <f>+Table5[[#This Row],[actual  sales ]]*Table5[[#This Row],[RS %]]</f>
        <v>0</v>
      </c>
      <c r="J153" s="22">
        <f>IF(Table5[[#This Row],[RS]]&gt;Table5[[#This Row],[Minimum rent]],Table5[[#This Row],[RS]]-Table5[[#This Row],[Minimum rent]],0)</f>
        <v>0</v>
      </c>
      <c r="K153" s="22">
        <f>+Table5[[#This Row],[TOR]]+Table5[[#This Row],[Minimum rent]]</f>
        <v>0</v>
      </c>
      <c r="L153" s="2" t="e">
        <f>AVERAGEIF(A:A,Table5[[#This Row],[Truck Name ]],K:K)</f>
        <v>#DIV/0!</v>
      </c>
      <c r="M153" s="27" t="e">
        <f>AVERAGEIF(A:A,Table5[[#This Row],[Truck Name ]],G:G)</f>
        <v>#DIV/0!</v>
      </c>
      <c r="N153" s="34">
        <f>IFERROR(Table5[[#This Row],[Revenue (Rent+TOR)]]/Table5[[#This Row],[actual  sales ]],0)</f>
        <v>0</v>
      </c>
      <c r="O153" s="27"/>
      <c r="P153" s="27"/>
      <c r="Q153" s="27">
        <f>+Table5[[#This Row],[Invoices]]-Table5[[#This Row],[Collected (EGP)]]</f>
        <v>0</v>
      </c>
      <c r="R153" s="46">
        <f>IFERROR(Table5[[#This Row],[Collected (EGP)]]/Table5[[#This Row],[Invoices]],0)</f>
        <v>0</v>
      </c>
      <c r="S153" s="27" t="str">
        <f t="shared" si="2"/>
        <v>High</v>
      </c>
    </row>
    <row r="154" spans="1:19" x14ac:dyDescent="0.25">
      <c r="A154" s="20"/>
      <c r="B154" s="21"/>
      <c r="C154" s="43"/>
      <c r="D154" s="21"/>
      <c r="E154" s="43"/>
      <c r="F154" s="22"/>
      <c r="G154" s="22"/>
      <c r="H154" s="23"/>
      <c r="I154" s="22">
        <f>+Table5[[#This Row],[actual  sales ]]*Table5[[#This Row],[RS %]]</f>
        <v>0</v>
      </c>
      <c r="J154" s="22">
        <f>IF(Table5[[#This Row],[RS]]&gt;Table5[[#This Row],[Minimum rent]],Table5[[#This Row],[RS]]-Table5[[#This Row],[Minimum rent]],0)</f>
        <v>0</v>
      </c>
      <c r="K154" s="22">
        <f>+Table5[[#This Row],[TOR]]+Table5[[#This Row],[Minimum rent]]</f>
        <v>0</v>
      </c>
      <c r="L154" s="2" t="e">
        <f>AVERAGEIF(A:A,Table5[[#This Row],[Truck Name ]],K:K)</f>
        <v>#DIV/0!</v>
      </c>
      <c r="M154" s="27" t="e">
        <f>AVERAGEIF(A:A,Table5[[#This Row],[Truck Name ]],G:G)</f>
        <v>#DIV/0!</v>
      </c>
      <c r="N154" s="34">
        <f>IFERROR(Table5[[#This Row],[Revenue (Rent+TOR)]]/Table5[[#This Row],[actual  sales ]],0)</f>
        <v>0</v>
      </c>
      <c r="O154" s="27"/>
      <c r="P154" s="27"/>
      <c r="Q154" s="27">
        <f>+Table5[[#This Row],[Invoices]]-Table5[[#This Row],[Collected (EGP)]]</f>
        <v>0</v>
      </c>
      <c r="R154" s="46">
        <f>IFERROR(Table5[[#This Row],[Collected (EGP)]]/Table5[[#This Row],[Invoices]],0)</f>
        <v>0</v>
      </c>
      <c r="S154" s="27" t="str">
        <f t="shared" si="2"/>
        <v>High</v>
      </c>
    </row>
    <row r="155" spans="1:19" x14ac:dyDescent="0.25">
      <c r="A155" s="20"/>
      <c r="B155" s="21"/>
      <c r="C155" s="43"/>
      <c r="D155" s="21"/>
      <c r="E155" s="43"/>
      <c r="F155" s="22"/>
      <c r="G155" s="22"/>
      <c r="H155" s="23"/>
      <c r="I155" s="22">
        <f>+Table5[[#This Row],[actual  sales ]]*Table5[[#This Row],[RS %]]</f>
        <v>0</v>
      </c>
      <c r="J155" s="22">
        <f>IF(Table5[[#This Row],[RS]]&gt;Table5[[#This Row],[Minimum rent]],Table5[[#This Row],[RS]]-Table5[[#This Row],[Minimum rent]],0)</f>
        <v>0</v>
      </c>
      <c r="K155" s="22">
        <f>+Table5[[#This Row],[TOR]]+Table5[[#This Row],[Minimum rent]]</f>
        <v>0</v>
      </c>
      <c r="L155" s="2" t="e">
        <f>AVERAGEIF(A:A,Table5[[#This Row],[Truck Name ]],K:K)</f>
        <v>#DIV/0!</v>
      </c>
      <c r="M155" s="27" t="e">
        <f>AVERAGEIF(A:A,Table5[[#This Row],[Truck Name ]],G:G)</f>
        <v>#DIV/0!</v>
      </c>
      <c r="N155" s="34">
        <f>IFERROR(Table5[[#This Row],[Revenue (Rent+TOR)]]/Table5[[#This Row],[actual  sales ]],0)</f>
        <v>0</v>
      </c>
      <c r="O155" s="27"/>
      <c r="P155" s="27"/>
      <c r="Q155" s="27">
        <f>+Table5[[#This Row],[Invoices]]-Table5[[#This Row],[Collected (EGP)]]</f>
        <v>0</v>
      </c>
      <c r="R155" s="46">
        <f>IFERROR(Table5[[#This Row],[Collected (EGP)]]/Table5[[#This Row],[Invoices]],0)</f>
        <v>0</v>
      </c>
      <c r="S155" s="27" t="str">
        <f t="shared" si="2"/>
        <v>High</v>
      </c>
    </row>
    <row r="156" spans="1:19" x14ac:dyDescent="0.25">
      <c r="A156" s="20"/>
      <c r="B156" s="21"/>
      <c r="C156" s="43"/>
      <c r="D156" s="21"/>
      <c r="E156" s="43"/>
      <c r="F156" s="22"/>
      <c r="G156" s="22"/>
      <c r="H156" s="23"/>
      <c r="I156" s="22">
        <f>+Table5[[#This Row],[actual  sales ]]*Table5[[#This Row],[RS %]]</f>
        <v>0</v>
      </c>
      <c r="J156" s="22">
        <f>IF(Table5[[#This Row],[RS]]&gt;Table5[[#This Row],[Minimum rent]],Table5[[#This Row],[RS]]-Table5[[#This Row],[Minimum rent]],0)</f>
        <v>0</v>
      </c>
      <c r="K156" s="22">
        <f>+Table5[[#This Row],[TOR]]+Table5[[#This Row],[Minimum rent]]</f>
        <v>0</v>
      </c>
      <c r="L156" s="2" t="e">
        <f>AVERAGEIF(A:A,Table5[[#This Row],[Truck Name ]],K:K)</f>
        <v>#DIV/0!</v>
      </c>
      <c r="M156" s="27" t="e">
        <f>AVERAGEIF(A:A,Table5[[#This Row],[Truck Name ]],G:G)</f>
        <v>#DIV/0!</v>
      </c>
      <c r="N156" s="34">
        <f>IFERROR(Table5[[#This Row],[Revenue (Rent+TOR)]]/Table5[[#This Row],[actual  sales ]],0)</f>
        <v>0</v>
      </c>
      <c r="O156" s="27"/>
      <c r="P156" s="27"/>
      <c r="Q156" s="27">
        <f>+Table5[[#This Row],[Invoices]]-Table5[[#This Row],[Collected (EGP)]]</f>
        <v>0</v>
      </c>
      <c r="R156" s="46">
        <f>IFERROR(Table5[[#This Row],[Collected (EGP)]]/Table5[[#This Row],[Invoices]],0)</f>
        <v>0</v>
      </c>
      <c r="S156" s="27" t="str">
        <f t="shared" si="2"/>
        <v>High</v>
      </c>
    </row>
    <row r="157" spans="1:19" x14ac:dyDescent="0.25">
      <c r="A157" s="20"/>
      <c r="B157" s="21"/>
      <c r="C157" s="43"/>
      <c r="D157" s="21"/>
      <c r="E157" s="43"/>
      <c r="F157" s="22"/>
      <c r="G157" s="22"/>
      <c r="H157" s="23"/>
      <c r="I157" s="22">
        <f>+Table5[[#This Row],[actual  sales ]]*Table5[[#This Row],[RS %]]</f>
        <v>0</v>
      </c>
      <c r="J157" s="22">
        <f>IF(Table5[[#This Row],[RS]]&gt;Table5[[#This Row],[Minimum rent]],Table5[[#This Row],[RS]]-Table5[[#This Row],[Minimum rent]],0)</f>
        <v>0</v>
      </c>
      <c r="K157" s="22">
        <f>+Table5[[#This Row],[TOR]]+Table5[[#This Row],[Minimum rent]]</f>
        <v>0</v>
      </c>
      <c r="L157" s="2" t="e">
        <f>AVERAGEIF(A:A,Table5[[#This Row],[Truck Name ]],K:K)</f>
        <v>#DIV/0!</v>
      </c>
      <c r="M157" s="27" t="e">
        <f>AVERAGEIF(A:A,Table5[[#This Row],[Truck Name ]],G:G)</f>
        <v>#DIV/0!</v>
      </c>
      <c r="N157" s="34">
        <f>IFERROR(Table5[[#This Row],[Revenue (Rent+TOR)]]/Table5[[#This Row],[actual  sales ]],0)</f>
        <v>0</v>
      </c>
      <c r="O157" s="27"/>
      <c r="P157" s="27"/>
      <c r="Q157" s="27">
        <f>+Table5[[#This Row],[Invoices]]-Table5[[#This Row],[Collected (EGP)]]</f>
        <v>0</v>
      </c>
      <c r="R157" s="46">
        <f>IFERROR(Table5[[#This Row],[Collected (EGP)]]/Table5[[#This Row],[Invoices]],0)</f>
        <v>0</v>
      </c>
      <c r="S157" s="27" t="str">
        <f t="shared" si="2"/>
        <v>High</v>
      </c>
    </row>
    <row r="158" spans="1:19" x14ac:dyDescent="0.25">
      <c r="A158" s="20"/>
      <c r="B158" s="21"/>
      <c r="C158" s="43"/>
      <c r="D158" s="21"/>
      <c r="E158" s="43"/>
      <c r="F158" s="22"/>
      <c r="G158" s="22"/>
      <c r="H158" s="23"/>
      <c r="I158" s="22">
        <f>+Table5[[#This Row],[actual  sales ]]*Table5[[#This Row],[RS %]]</f>
        <v>0</v>
      </c>
      <c r="J158" s="22">
        <f>IF(Table5[[#This Row],[RS]]&gt;Table5[[#This Row],[Minimum rent]],Table5[[#This Row],[RS]]-Table5[[#This Row],[Minimum rent]],0)</f>
        <v>0</v>
      </c>
      <c r="K158" s="22">
        <f>+Table5[[#This Row],[TOR]]+Table5[[#This Row],[Minimum rent]]</f>
        <v>0</v>
      </c>
      <c r="L158" s="2" t="e">
        <f>AVERAGEIF(A:A,Table5[[#This Row],[Truck Name ]],K:K)</f>
        <v>#DIV/0!</v>
      </c>
      <c r="M158" s="27" t="e">
        <f>AVERAGEIF(A:A,Table5[[#This Row],[Truck Name ]],G:G)</f>
        <v>#DIV/0!</v>
      </c>
      <c r="N158" s="34">
        <f>IFERROR(Table5[[#This Row],[Revenue (Rent+TOR)]]/Table5[[#This Row],[actual  sales ]],0)</f>
        <v>0</v>
      </c>
      <c r="O158" s="27"/>
      <c r="P158" s="27"/>
      <c r="Q158" s="27">
        <f>+Table5[[#This Row],[Invoices]]-Table5[[#This Row],[Collected (EGP)]]</f>
        <v>0</v>
      </c>
      <c r="R158" s="46">
        <f>IFERROR(Table5[[#This Row],[Collected (EGP)]]/Table5[[#This Row],[Invoices]],0)</f>
        <v>0</v>
      </c>
      <c r="S158" s="27" t="str">
        <f t="shared" si="2"/>
        <v>High</v>
      </c>
    </row>
    <row r="159" spans="1:19" x14ac:dyDescent="0.25">
      <c r="A159" s="20"/>
      <c r="B159" s="21"/>
      <c r="C159" s="43"/>
      <c r="D159" s="21"/>
      <c r="E159" s="43"/>
      <c r="F159" s="22"/>
      <c r="G159" s="22"/>
      <c r="H159" s="23"/>
      <c r="I159" s="22">
        <f>+Table5[[#This Row],[actual  sales ]]*Table5[[#This Row],[RS %]]</f>
        <v>0</v>
      </c>
      <c r="J159" s="22">
        <f>IF(Table5[[#This Row],[RS]]&gt;Table5[[#This Row],[Minimum rent]],Table5[[#This Row],[RS]]-Table5[[#This Row],[Minimum rent]],0)</f>
        <v>0</v>
      </c>
      <c r="K159" s="22">
        <f>+Table5[[#This Row],[TOR]]+Table5[[#This Row],[Minimum rent]]</f>
        <v>0</v>
      </c>
      <c r="L159" s="2" t="e">
        <f>AVERAGEIF(A:A,Table5[[#This Row],[Truck Name ]],K:K)</f>
        <v>#DIV/0!</v>
      </c>
      <c r="M159" s="27" t="e">
        <f>AVERAGEIF(A:A,Table5[[#This Row],[Truck Name ]],G:G)</f>
        <v>#DIV/0!</v>
      </c>
      <c r="N159" s="34">
        <f>IFERROR(Table5[[#This Row],[Revenue (Rent+TOR)]]/Table5[[#This Row],[actual  sales ]],0)</f>
        <v>0</v>
      </c>
      <c r="O159" s="27"/>
      <c r="P159" s="27"/>
      <c r="Q159" s="27">
        <f>+Table5[[#This Row],[Invoices]]-Table5[[#This Row],[Collected (EGP)]]</f>
        <v>0</v>
      </c>
      <c r="R159" s="46">
        <f>IFERROR(Table5[[#This Row],[Collected (EGP)]]/Table5[[#This Row],[Invoices]],0)</f>
        <v>0</v>
      </c>
      <c r="S159" s="27" t="str">
        <f t="shared" si="2"/>
        <v>High</v>
      </c>
    </row>
    <row r="160" spans="1:19" x14ac:dyDescent="0.25">
      <c r="A160" s="20"/>
      <c r="B160" s="21"/>
      <c r="C160" s="43"/>
      <c r="D160" s="21"/>
      <c r="E160" s="43"/>
      <c r="F160" s="22"/>
      <c r="G160" s="22"/>
      <c r="H160" s="23"/>
      <c r="I160" s="22">
        <f>+Table5[[#This Row],[actual  sales ]]*Table5[[#This Row],[RS %]]</f>
        <v>0</v>
      </c>
      <c r="J160" s="22">
        <f>IF(Table5[[#This Row],[RS]]&gt;Table5[[#This Row],[Minimum rent]],Table5[[#This Row],[RS]]-Table5[[#This Row],[Minimum rent]],0)</f>
        <v>0</v>
      </c>
      <c r="K160" s="22">
        <f>+Table5[[#This Row],[TOR]]+Table5[[#This Row],[Minimum rent]]</f>
        <v>0</v>
      </c>
      <c r="L160" s="2" t="e">
        <f>AVERAGEIF(A:A,Table5[[#This Row],[Truck Name ]],K:K)</f>
        <v>#DIV/0!</v>
      </c>
      <c r="M160" s="27" t="e">
        <f>AVERAGEIF(A:A,Table5[[#This Row],[Truck Name ]],G:G)</f>
        <v>#DIV/0!</v>
      </c>
      <c r="N160" s="34">
        <f>IFERROR(Table5[[#This Row],[Revenue (Rent+TOR)]]/Table5[[#This Row],[actual  sales ]],0)</f>
        <v>0</v>
      </c>
      <c r="O160" s="27"/>
      <c r="P160" s="27"/>
      <c r="Q160" s="27">
        <f>+Table5[[#This Row],[Invoices]]-Table5[[#This Row],[Collected (EGP)]]</f>
        <v>0</v>
      </c>
      <c r="R160" s="46">
        <f>IFERROR(Table5[[#This Row],[Collected (EGP)]]/Table5[[#This Row],[Invoices]],0)</f>
        <v>0</v>
      </c>
      <c r="S160" s="27" t="str">
        <f t="shared" si="2"/>
        <v>High</v>
      </c>
    </row>
    <row r="161" spans="1:19" x14ac:dyDescent="0.25">
      <c r="A161" s="20"/>
      <c r="B161" s="21"/>
      <c r="C161" s="43"/>
      <c r="D161" s="21"/>
      <c r="E161" s="43"/>
      <c r="F161" s="22"/>
      <c r="G161" s="22"/>
      <c r="H161" s="23"/>
      <c r="I161" s="22">
        <f>+Table5[[#This Row],[actual  sales ]]*Table5[[#This Row],[RS %]]</f>
        <v>0</v>
      </c>
      <c r="J161" s="22">
        <f>IF(Table5[[#This Row],[RS]]&gt;Table5[[#This Row],[Minimum rent]],Table5[[#This Row],[RS]]-Table5[[#This Row],[Minimum rent]],0)</f>
        <v>0</v>
      </c>
      <c r="K161" s="22">
        <f>+Table5[[#This Row],[TOR]]+Table5[[#This Row],[Minimum rent]]</f>
        <v>0</v>
      </c>
      <c r="L161" s="2" t="e">
        <f>AVERAGEIF(A:A,Table5[[#This Row],[Truck Name ]],K:K)</f>
        <v>#DIV/0!</v>
      </c>
      <c r="M161" s="27" t="e">
        <f>AVERAGEIF(A:A,Table5[[#This Row],[Truck Name ]],G:G)</f>
        <v>#DIV/0!</v>
      </c>
      <c r="N161" s="34">
        <f>IFERROR(Table5[[#This Row],[Revenue (Rent+TOR)]]/Table5[[#This Row],[actual  sales ]],0)</f>
        <v>0</v>
      </c>
      <c r="O161" s="27"/>
      <c r="P161" s="27"/>
      <c r="Q161" s="27">
        <f>+Table5[[#This Row],[Invoices]]-Table5[[#This Row],[Collected (EGP)]]</f>
        <v>0</v>
      </c>
      <c r="R161" s="46">
        <f>IFERROR(Table5[[#This Row],[Collected (EGP)]]/Table5[[#This Row],[Invoices]],0)</f>
        <v>0</v>
      </c>
      <c r="S161" s="27" t="str">
        <f t="shared" si="2"/>
        <v>High</v>
      </c>
    </row>
    <row r="162" spans="1:19" x14ac:dyDescent="0.25">
      <c r="A162" s="20"/>
      <c r="B162" s="21"/>
      <c r="C162" s="43"/>
      <c r="D162" s="21"/>
      <c r="E162" s="43"/>
      <c r="F162" s="22"/>
      <c r="G162" s="22"/>
      <c r="H162" s="23"/>
      <c r="I162" s="22">
        <f>+Table5[[#This Row],[actual  sales ]]*Table5[[#This Row],[RS %]]</f>
        <v>0</v>
      </c>
      <c r="J162" s="22">
        <f>IF(Table5[[#This Row],[RS]]&gt;Table5[[#This Row],[Minimum rent]],Table5[[#This Row],[RS]]-Table5[[#This Row],[Minimum rent]],0)</f>
        <v>0</v>
      </c>
      <c r="K162" s="22">
        <f>+Table5[[#This Row],[TOR]]+Table5[[#This Row],[Minimum rent]]</f>
        <v>0</v>
      </c>
      <c r="L162" s="2" t="e">
        <f>AVERAGEIF(A:A,Table5[[#This Row],[Truck Name ]],K:K)</f>
        <v>#DIV/0!</v>
      </c>
      <c r="M162" s="27" t="e">
        <f>AVERAGEIF(A:A,Table5[[#This Row],[Truck Name ]],G:G)</f>
        <v>#DIV/0!</v>
      </c>
      <c r="N162" s="34">
        <f>IFERROR(Table5[[#This Row],[Revenue (Rent+TOR)]]/Table5[[#This Row],[actual  sales ]],0)</f>
        <v>0</v>
      </c>
      <c r="O162" s="27"/>
      <c r="P162" s="27"/>
      <c r="Q162" s="27">
        <f>+Table5[[#This Row],[Invoices]]-Table5[[#This Row],[Collected (EGP)]]</f>
        <v>0</v>
      </c>
      <c r="R162" s="46">
        <f>IFERROR(Table5[[#This Row],[Collected (EGP)]]/Table5[[#This Row],[Invoices]],0)</f>
        <v>0</v>
      </c>
      <c r="S162" s="27" t="str">
        <f t="shared" si="2"/>
        <v>High</v>
      </c>
    </row>
    <row r="163" spans="1:19" x14ac:dyDescent="0.25">
      <c r="A163" s="20"/>
      <c r="B163" s="21"/>
      <c r="C163" s="43"/>
      <c r="D163" s="21"/>
      <c r="E163" s="43"/>
      <c r="F163" s="22"/>
      <c r="G163" s="22"/>
      <c r="H163" s="23"/>
      <c r="I163" s="22">
        <f>+Table5[[#This Row],[actual  sales ]]*Table5[[#This Row],[RS %]]</f>
        <v>0</v>
      </c>
      <c r="J163" s="22">
        <f>IF(Table5[[#This Row],[RS]]&gt;Table5[[#This Row],[Minimum rent]],Table5[[#This Row],[RS]]-Table5[[#This Row],[Minimum rent]],0)</f>
        <v>0</v>
      </c>
      <c r="K163" s="22">
        <f>+Table5[[#This Row],[TOR]]+Table5[[#This Row],[Minimum rent]]</f>
        <v>0</v>
      </c>
      <c r="L163" s="2" t="e">
        <f>AVERAGEIF(A:A,Table5[[#This Row],[Truck Name ]],K:K)</f>
        <v>#DIV/0!</v>
      </c>
      <c r="M163" s="27" t="e">
        <f>AVERAGEIF(A:A,Table5[[#This Row],[Truck Name ]],G:G)</f>
        <v>#DIV/0!</v>
      </c>
      <c r="N163" s="34">
        <f>IFERROR(Table5[[#This Row],[Revenue (Rent+TOR)]]/Table5[[#This Row],[actual  sales ]],0)</f>
        <v>0</v>
      </c>
      <c r="O163" s="27"/>
      <c r="P163" s="27"/>
      <c r="Q163" s="27">
        <f>+Table5[[#This Row],[Invoices]]-Table5[[#This Row],[Collected (EGP)]]</f>
        <v>0</v>
      </c>
      <c r="R163" s="46">
        <f>IFERROR(Table5[[#This Row],[Collected (EGP)]]/Table5[[#This Row],[Invoices]],0)</f>
        <v>0</v>
      </c>
      <c r="S163" s="27" t="str">
        <f t="shared" si="2"/>
        <v>High</v>
      </c>
    </row>
    <row r="164" spans="1:19" x14ac:dyDescent="0.25">
      <c r="A164" s="20"/>
      <c r="B164" s="21"/>
      <c r="C164" s="43"/>
      <c r="D164" s="21"/>
      <c r="E164" s="43"/>
      <c r="F164" s="22"/>
      <c r="G164" s="22"/>
      <c r="H164" s="23"/>
      <c r="I164" s="22">
        <f>+Table5[[#This Row],[actual  sales ]]*Table5[[#This Row],[RS %]]</f>
        <v>0</v>
      </c>
      <c r="J164" s="22">
        <f>IF(Table5[[#This Row],[RS]]&gt;Table5[[#This Row],[Minimum rent]],Table5[[#This Row],[RS]]-Table5[[#This Row],[Minimum rent]],0)</f>
        <v>0</v>
      </c>
      <c r="K164" s="22">
        <f>+Table5[[#This Row],[TOR]]+Table5[[#This Row],[Minimum rent]]</f>
        <v>0</v>
      </c>
      <c r="L164" s="2" t="e">
        <f>AVERAGEIF(A:A,Table5[[#This Row],[Truck Name ]],K:K)</f>
        <v>#DIV/0!</v>
      </c>
      <c r="M164" s="27" t="e">
        <f>AVERAGEIF(A:A,Table5[[#This Row],[Truck Name ]],G:G)</f>
        <v>#DIV/0!</v>
      </c>
      <c r="N164" s="34">
        <f>IFERROR(Table5[[#This Row],[Revenue (Rent+TOR)]]/Table5[[#This Row],[actual  sales ]],0)</f>
        <v>0</v>
      </c>
      <c r="O164" s="27"/>
      <c r="P164" s="27"/>
      <c r="Q164" s="27">
        <f>+Table5[[#This Row],[Invoices]]-Table5[[#This Row],[Collected (EGP)]]</f>
        <v>0</v>
      </c>
      <c r="R164" s="46">
        <f>IFERROR(Table5[[#This Row],[Collected (EGP)]]/Table5[[#This Row],[Invoices]],0)</f>
        <v>0</v>
      </c>
      <c r="S164" s="27" t="str">
        <f t="shared" si="2"/>
        <v>High</v>
      </c>
    </row>
    <row r="165" spans="1:19" x14ac:dyDescent="0.25">
      <c r="A165" s="20"/>
      <c r="B165" s="21"/>
      <c r="C165" s="43"/>
      <c r="D165" s="21"/>
      <c r="E165" s="43"/>
      <c r="F165" s="22"/>
      <c r="G165" s="22"/>
      <c r="H165" s="23"/>
      <c r="I165" s="22">
        <f>+Table5[[#This Row],[actual  sales ]]*Table5[[#This Row],[RS %]]</f>
        <v>0</v>
      </c>
      <c r="J165" s="22">
        <f>IF(Table5[[#This Row],[RS]]&gt;Table5[[#This Row],[Minimum rent]],Table5[[#This Row],[RS]]-Table5[[#This Row],[Minimum rent]],0)</f>
        <v>0</v>
      </c>
      <c r="K165" s="22">
        <f>+Table5[[#This Row],[TOR]]+Table5[[#This Row],[Minimum rent]]</f>
        <v>0</v>
      </c>
      <c r="L165" s="2" t="e">
        <f>AVERAGEIF(A:A,Table5[[#This Row],[Truck Name ]],K:K)</f>
        <v>#DIV/0!</v>
      </c>
      <c r="M165" s="27" t="e">
        <f>AVERAGEIF(A:A,Table5[[#This Row],[Truck Name ]],G:G)</f>
        <v>#DIV/0!</v>
      </c>
      <c r="N165" s="34">
        <f>IFERROR(Table5[[#This Row],[Revenue (Rent+TOR)]]/Table5[[#This Row],[actual  sales ]],0)</f>
        <v>0</v>
      </c>
      <c r="O165" s="27"/>
      <c r="P165" s="27"/>
      <c r="Q165" s="27">
        <f>+Table5[[#This Row],[Invoices]]-Table5[[#This Row],[Collected (EGP)]]</f>
        <v>0</v>
      </c>
      <c r="R165" s="46">
        <f>IFERROR(Table5[[#This Row],[Collected (EGP)]]/Table5[[#This Row],[Invoices]],0)</f>
        <v>0</v>
      </c>
      <c r="S165" s="27" t="str">
        <f t="shared" si="2"/>
        <v>High</v>
      </c>
    </row>
    <row r="166" spans="1:19" x14ac:dyDescent="0.25">
      <c r="A166" s="20"/>
      <c r="B166" s="21"/>
      <c r="C166" s="43"/>
      <c r="D166" s="21"/>
      <c r="E166" s="43"/>
      <c r="F166" s="22"/>
      <c r="G166" s="22"/>
      <c r="H166" s="23"/>
      <c r="I166" s="22">
        <f>+Table5[[#This Row],[actual  sales ]]*Table5[[#This Row],[RS %]]</f>
        <v>0</v>
      </c>
      <c r="J166" s="22">
        <f>IF(Table5[[#This Row],[RS]]&gt;Table5[[#This Row],[Minimum rent]],Table5[[#This Row],[RS]]-Table5[[#This Row],[Minimum rent]],0)</f>
        <v>0</v>
      </c>
      <c r="K166" s="22">
        <f>+Table5[[#This Row],[TOR]]+Table5[[#This Row],[Minimum rent]]</f>
        <v>0</v>
      </c>
      <c r="L166" s="2" t="e">
        <f>AVERAGEIF(A:A,Table5[[#This Row],[Truck Name ]],K:K)</f>
        <v>#DIV/0!</v>
      </c>
      <c r="M166" s="27" t="e">
        <f>AVERAGEIF(A:A,Table5[[#This Row],[Truck Name ]],G:G)</f>
        <v>#DIV/0!</v>
      </c>
      <c r="N166" s="34">
        <f>IFERROR(Table5[[#This Row],[Revenue (Rent+TOR)]]/Table5[[#This Row],[actual  sales ]],0)</f>
        <v>0</v>
      </c>
      <c r="O166" s="27"/>
      <c r="P166" s="27"/>
      <c r="Q166" s="27">
        <f>+Table5[[#This Row],[Invoices]]-Table5[[#This Row],[Collected (EGP)]]</f>
        <v>0</v>
      </c>
      <c r="R166" s="46">
        <f>IFERROR(Table5[[#This Row],[Collected (EGP)]]/Table5[[#This Row],[Invoices]],0)</f>
        <v>0</v>
      </c>
      <c r="S166" s="27" t="str">
        <f t="shared" si="2"/>
        <v>High</v>
      </c>
    </row>
    <row r="167" spans="1:19" x14ac:dyDescent="0.25">
      <c r="A167" s="20"/>
      <c r="B167" s="21"/>
      <c r="C167" s="43"/>
      <c r="D167" s="21"/>
      <c r="E167" s="43"/>
      <c r="F167" s="22"/>
      <c r="G167" s="22"/>
      <c r="H167" s="23"/>
      <c r="I167" s="22">
        <f>+Table5[[#This Row],[actual  sales ]]*Table5[[#This Row],[RS %]]</f>
        <v>0</v>
      </c>
      <c r="J167" s="22">
        <f>IF(Table5[[#This Row],[RS]]&gt;Table5[[#This Row],[Minimum rent]],Table5[[#This Row],[RS]]-Table5[[#This Row],[Minimum rent]],0)</f>
        <v>0</v>
      </c>
      <c r="K167" s="22">
        <f>+Table5[[#This Row],[TOR]]+Table5[[#This Row],[Minimum rent]]</f>
        <v>0</v>
      </c>
      <c r="L167" s="2" t="e">
        <f>AVERAGEIF(A:A,Table5[[#This Row],[Truck Name ]],K:K)</f>
        <v>#DIV/0!</v>
      </c>
      <c r="M167" s="27" t="e">
        <f>AVERAGEIF(A:A,Table5[[#This Row],[Truck Name ]],G:G)</f>
        <v>#DIV/0!</v>
      </c>
      <c r="N167" s="34">
        <f>IFERROR(Table5[[#This Row],[Revenue (Rent+TOR)]]/Table5[[#This Row],[actual  sales ]],0)</f>
        <v>0</v>
      </c>
      <c r="O167" s="27"/>
      <c r="P167" s="27"/>
      <c r="Q167" s="27">
        <f>+Table5[[#This Row],[Invoices]]-Table5[[#This Row],[Collected (EGP)]]</f>
        <v>0</v>
      </c>
      <c r="R167" s="46">
        <f>IFERROR(Table5[[#This Row],[Collected (EGP)]]/Table5[[#This Row],[Invoices]],0)</f>
        <v>0</v>
      </c>
      <c r="S167" s="27" t="str">
        <f t="shared" si="2"/>
        <v>High</v>
      </c>
    </row>
    <row r="168" spans="1:19" x14ac:dyDescent="0.25">
      <c r="A168" s="20"/>
      <c r="B168" s="21"/>
      <c r="C168" s="43"/>
      <c r="D168" s="21"/>
      <c r="E168" s="43"/>
      <c r="F168" s="22"/>
      <c r="G168" s="22"/>
      <c r="H168" s="23"/>
      <c r="I168" s="22">
        <f>+Table5[[#This Row],[actual  sales ]]*Table5[[#This Row],[RS %]]</f>
        <v>0</v>
      </c>
      <c r="J168" s="22">
        <f>IF(Table5[[#This Row],[RS]]&gt;Table5[[#This Row],[Minimum rent]],Table5[[#This Row],[RS]]-Table5[[#This Row],[Minimum rent]],0)</f>
        <v>0</v>
      </c>
      <c r="K168" s="22">
        <f>+Table5[[#This Row],[TOR]]+Table5[[#This Row],[Minimum rent]]</f>
        <v>0</v>
      </c>
      <c r="L168" s="2" t="e">
        <f>AVERAGEIF(A:A,Table5[[#This Row],[Truck Name ]],K:K)</f>
        <v>#DIV/0!</v>
      </c>
      <c r="M168" s="27" t="e">
        <f>AVERAGEIF(A:A,Table5[[#This Row],[Truck Name ]],G:G)</f>
        <v>#DIV/0!</v>
      </c>
      <c r="N168" s="34">
        <f>IFERROR(Table5[[#This Row],[Revenue (Rent+TOR)]]/Table5[[#This Row],[actual  sales ]],0)</f>
        <v>0</v>
      </c>
      <c r="O168" s="27"/>
      <c r="P168" s="27"/>
      <c r="Q168" s="27">
        <f>+Table5[[#This Row],[Invoices]]-Table5[[#This Row],[Collected (EGP)]]</f>
        <v>0</v>
      </c>
      <c r="R168" s="46">
        <f>IFERROR(Table5[[#This Row],[Collected (EGP)]]/Table5[[#This Row],[Invoices]],0)</f>
        <v>0</v>
      </c>
      <c r="S168" s="27" t="str">
        <f t="shared" si="2"/>
        <v>High</v>
      </c>
    </row>
    <row r="169" spans="1:19" x14ac:dyDescent="0.25">
      <c r="A169" s="20"/>
      <c r="B169" s="21"/>
      <c r="C169" s="43"/>
      <c r="D169" s="21"/>
      <c r="E169" s="43"/>
      <c r="F169" s="22"/>
      <c r="G169" s="22"/>
      <c r="H169" s="23"/>
      <c r="I169" s="22">
        <f>+Table5[[#This Row],[actual  sales ]]*Table5[[#This Row],[RS %]]</f>
        <v>0</v>
      </c>
      <c r="J169" s="22">
        <f>IF(Table5[[#This Row],[RS]]&gt;Table5[[#This Row],[Minimum rent]],Table5[[#This Row],[RS]]-Table5[[#This Row],[Minimum rent]],0)</f>
        <v>0</v>
      </c>
      <c r="K169" s="22">
        <f>+Table5[[#This Row],[TOR]]+Table5[[#This Row],[Minimum rent]]</f>
        <v>0</v>
      </c>
      <c r="L169" s="2" t="e">
        <f>AVERAGEIF(A:A,Table5[[#This Row],[Truck Name ]],K:K)</f>
        <v>#DIV/0!</v>
      </c>
      <c r="M169" s="27" t="e">
        <f>AVERAGEIF(A:A,Table5[[#This Row],[Truck Name ]],G:G)</f>
        <v>#DIV/0!</v>
      </c>
      <c r="N169" s="34">
        <f>IFERROR(Table5[[#This Row],[Revenue (Rent+TOR)]]/Table5[[#This Row],[actual  sales ]],0)</f>
        <v>0</v>
      </c>
      <c r="O169" s="27"/>
      <c r="P169" s="27"/>
      <c r="Q169" s="27">
        <f>+Table5[[#This Row],[Invoices]]-Table5[[#This Row],[Collected (EGP)]]</f>
        <v>0</v>
      </c>
      <c r="R169" s="46">
        <f>IFERROR(Table5[[#This Row],[Collected (EGP)]]/Table5[[#This Row],[Invoices]],0)</f>
        <v>0</v>
      </c>
      <c r="S169" s="27" t="str">
        <f t="shared" si="2"/>
        <v>High</v>
      </c>
    </row>
    <row r="170" spans="1:19" x14ac:dyDescent="0.25">
      <c r="A170" s="20"/>
      <c r="B170" s="21"/>
      <c r="C170" s="43"/>
      <c r="D170" s="21"/>
      <c r="E170" s="43"/>
      <c r="F170" s="22"/>
      <c r="G170" s="22"/>
      <c r="H170" s="23"/>
      <c r="I170" s="22">
        <f>+Table5[[#This Row],[actual  sales ]]*Table5[[#This Row],[RS %]]</f>
        <v>0</v>
      </c>
      <c r="J170" s="22">
        <f>IF(Table5[[#This Row],[RS]]&gt;Table5[[#This Row],[Minimum rent]],Table5[[#This Row],[RS]]-Table5[[#This Row],[Minimum rent]],0)</f>
        <v>0</v>
      </c>
      <c r="K170" s="22">
        <f>+Table5[[#This Row],[TOR]]+Table5[[#This Row],[Minimum rent]]</f>
        <v>0</v>
      </c>
      <c r="L170" s="2" t="e">
        <f>AVERAGEIF(A:A,Table5[[#This Row],[Truck Name ]],K:K)</f>
        <v>#DIV/0!</v>
      </c>
      <c r="M170" s="27" t="e">
        <f>AVERAGEIF(A:A,Table5[[#This Row],[Truck Name ]],G:G)</f>
        <v>#DIV/0!</v>
      </c>
      <c r="N170" s="34">
        <f>IFERROR(Table5[[#This Row],[Revenue (Rent+TOR)]]/Table5[[#This Row],[actual  sales ]],0)</f>
        <v>0</v>
      </c>
      <c r="O170" s="27"/>
      <c r="P170" s="27"/>
      <c r="Q170" s="27">
        <f>+Table5[[#This Row],[Invoices]]-Table5[[#This Row],[Collected (EGP)]]</f>
        <v>0</v>
      </c>
      <c r="R170" s="46">
        <f>IFERROR(Table5[[#This Row],[Collected (EGP)]]/Table5[[#This Row],[Invoices]],0)</f>
        <v>0</v>
      </c>
      <c r="S170" s="27" t="str">
        <f t="shared" si="2"/>
        <v>High</v>
      </c>
    </row>
    <row r="171" spans="1:19" x14ac:dyDescent="0.25">
      <c r="A171" s="20"/>
      <c r="B171" s="21"/>
      <c r="C171" s="43"/>
      <c r="D171" s="21"/>
      <c r="E171" s="43"/>
      <c r="F171" s="22"/>
      <c r="G171" s="22"/>
      <c r="H171" s="23"/>
      <c r="I171" s="22">
        <f>+Table5[[#This Row],[actual  sales ]]*Table5[[#This Row],[RS %]]</f>
        <v>0</v>
      </c>
      <c r="J171" s="22">
        <f>IF(Table5[[#This Row],[RS]]&gt;Table5[[#This Row],[Minimum rent]],Table5[[#This Row],[RS]]-Table5[[#This Row],[Minimum rent]],0)</f>
        <v>0</v>
      </c>
      <c r="K171" s="22">
        <f>+Table5[[#This Row],[TOR]]+Table5[[#This Row],[Minimum rent]]</f>
        <v>0</v>
      </c>
      <c r="L171" s="2" t="e">
        <f>AVERAGEIF(A:A,Table5[[#This Row],[Truck Name ]],K:K)</f>
        <v>#DIV/0!</v>
      </c>
      <c r="M171" s="27" t="e">
        <f>AVERAGEIF(A:A,Table5[[#This Row],[Truck Name ]],G:G)</f>
        <v>#DIV/0!</v>
      </c>
      <c r="N171" s="34">
        <f>IFERROR(Table5[[#This Row],[Revenue (Rent+TOR)]]/Table5[[#This Row],[actual  sales ]],0)</f>
        <v>0</v>
      </c>
      <c r="O171" s="27"/>
      <c r="P171" s="27"/>
      <c r="Q171" s="27">
        <f>+Table5[[#This Row],[Invoices]]-Table5[[#This Row],[Collected (EGP)]]</f>
        <v>0</v>
      </c>
      <c r="R171" s="46">
        <f>IFERROR(Table5[[#This Row],[Collected (EGP)]]/Table5[[#This Row],[Invoices]],0)</f>
        <v>0</v>
      </c>
      <c r="S171" s="27" t="str">
        <f t="shared" si="2"/>
        <v>High</v>
      </c>
    </row>
    <row r="172" spans="1:19" x14ac:dyDescent="0.25">
      <c r="A172" s="20"/>
      <c r="B172" s="21"/>
      <c r="C172" s="43"/>
      <c r="D172" s="21"/>
      <c r="E172" s="43"/>
      <c r="F172" s="22"/>
      <c r="G172" s="22"/>
      <c r="H172" s="23"/>
      <c r="I172" s="22">
        <f>+Table5[[#This Row],[actual  sales ]]*Table5[[#This Row],[RS %]]</f>
        <v>0</v>
      </c>
      <c r="J172" s="22">
        <f>IF(Table5[[#This Row],[RS]]&gt;Table5[[#This Row],[Minimum rent]],Table5[[#This Row],[RS]]-Table5[[#This Row],[Minimum rent]],0)</f>
        <v>0</v>
      </c>
      <c r="K172" s="22">
        <f>+Table5[[#This Row],[TOR]]+Table5[[#This Row],[Minimum rent]]</f>
        <v>0</v>
      </c>
      <c r="L172" s="2" t="e">
        <f>AVERAGEIF(A:A,Table5[[#This Row],[Truck Name ]],K:K)</f>
        <v>#DIV/0!</v>
      </c>
      <c r="M172" s="27" t="e">
        <f>AVERAGEIF(A:A,Table5[[#This Row],[Truck Name ]],G:G)</f>
        <v>#DIV/0!</v>
      </c>
      <c r="N172" s="34">
        <f>IFERROR(Table5[[#This Row],[Revenue (Rent+TOR)]]/Table5[[#This Row],[actual  sales ]],0)</f>
        <v>0</v>
      </c>
      <c r="O172" s="27"/>
      <c r="P172" s="27"/>
      <c r="Q172" s="27">
        <f>+Table5[[#This Row],[Invoices]]-Table5[[#This Row],[Collected (EGP)]]</f>
        <v>0</v>
      </c>
      <c r="R172" s="46">
        <f>IFERROR(Table5[[#This Row],[Collected (EGP)]]/Table5[[#This Row],[Invoices]],0)</f>
        <v>0</v>
      </c>
      <c r="S172" s="27" t="str">
        <f t="shared" si="2"/>
        <v>High</v>
      </c>
    </row>
    <row r="173" spans="1:19" x14ac:dyDescent="0.25">
      <c r="A173" s="20"/>
      <c r="B173" s="21"/>
      <c r="C173" s="43"/>
      <c r="D173" s="21"/>
      <c r="E173" s="43"/>
      <c r="F173" s="22"/>
      <c r="G173" s="22"/>
      <c r="H173" s="23"/>
      <c r="I173" s="22">
        <f>+Table5[[#This Row],[actual  sales ]]*Table5[[#This Row],[RS %]]</f>
        <v>0</v>
      </c>
      <c r="J173" s="22">
        <f>IF(Table5[[#This Row],[RS]]&gt;Table5[[#This Row],[Minimum rent]],Table5[[#This Row],[RS]]-Table5[[#This Row],[Minimum rent]],0)</f>
        <v>0</v>
      </c>
      <c r="K173" s="22">
        <f>+Table5[[#This Row],[TOR]]+Table5[[#This Row],[Minimum rent]]</f>
        <v>0</v>
      </c>
      <c r="L173" s="2" t="e">
        <f>AVERAGEIF(A:A,Table5[[#This Row],[Truck Name ]],K:K)</f>
        <v>#DIV/0!</v>
      </c>
      <c r="M173" s="27" t="e">
        <f>AVERAGEIF(A:A,Table5[[#This Row],[Truck Name ]],G:G)</f>
        <v>#DIV/0!</v>
      </c>
      <c r="N173" s="34">
        <f>IFERROR(Table5[[#This Row],[Revenue (Rent+TOR)]]/Table5[[#This Row],[actual  sales ]],0)</f>
        <v>0</v>
      </c>
      <c r="O173" s="27"/>
      <c r="P173" s="27"/>
      <c r="Q173" s="27">
        <f>+Table5[[#This Row],[Invoices]]-Table5[[#This Row],[Collected (EGP)]]</f>
        <v>0</v>
      </c>
      <c r="R173" s="46">
        <f>IFERROR(Table5[[#This Row],[Collected (EGP)]]/Table5[[#This Row],[Invoices]],0)</f>
        <v>0</v>
      </c>
      <c r="S173" s="27" t="str">
        <f t="shared" si="2"/>
        <v>High</v>
      </c>
    </row>
    <row r="174" spans="1:19" x14ac:dyDescent="0.25">
      <c r="A174" s="20"/>
      <c r="B174" s="21"/>
      <c r="C174" s="43"/>
      <c r="D174" s="21"/>
      <c r="E174" s="43"/>
      <c r="F174" s="22"/>
      <c r="G174" s="22"/>
      <c r="H174" s="23"/>
      <c r="I174" s="22">
        <f>+Table5[[#This Row],[actual  sales ]]*Table5[[#This Row],[RS %]]</f>
        <v>0</v>
      </c>
      <c r="J174" s="22">
        <f>IF(Table5[[#This Row],[RS]]&gt;Table5[[#This Row],[Minimum rent]],Table5[[#This Row],[RS]]-Table5[[#This Row],[Minimum rent]],0)</f>
        <v>0</v>
      </c>
      <c r="K174" s="22">
        <f>+Table5[[#This Row],[TOR]]+Table5[[#This Row],[Minimum rent]]</f>
        <v>0</v>
      </c>
      <c r="L174" s="2" t="e">
        <f>AVERAGEIF(A:A,Table5[[#This Row],[Truck Name ]],K:K)</f>
        <v>#DIV/0!</v>
      </c>
      <c r="M174" s="27" t="e">
        <f>AVERAGEIF(A:A,Table5[[#This Row],[Truck Name ]],G:G)</f>
        <v>#DIV/0!</v>
      </c>
      <c r="N174" s="34">
        <f>IFERROR(Table5[[#This Row],[Revenue (Rent+TOR)]]/Table5[[#This Row],[actual  sales ]],0)</f>
        <v>0</v>
      </c>
      <c r="O174" s="27"/>
      <c r="P174" s="27"/>
      <c r="Q174" s="27">
        <f>+Table5[[#This Row],[Invoices]]-Table5[[#This Row],[Collected (EGP)]]</f>
        <v>0</v>
      </c>
      <c r="R174" s="46">
        <f>IFERROR(Table5[[#This Row],[Collected (EGP)]]/Table5[[#This Row],[Invoices]],0)</f>
        <v>0</v>
      </c>
      <c r="S174" s="27" t="str">
        <f t="shared" si="2"/>
        <v>High</v>
      </c>
    </row>
    <row r="175" spans="1:19" x14ac:dyDescent="0.25">
      <c r="A175" s="20"/>
      <c r="B175" s="21"/>
      <c r="C175" s="43"/>
      <c r="D175" s="21"/>
      <c r="E175" s="43"/>
      <c r="F175" s="22"/>
      <c r="G175" s="22"/>
      <c r="H175" s="23"/>
      <c r="I175" s="22">
        <f>+Table5[[#This Row],[actual  sales ]]*Table5[[#This Row],[RS %]]</f>
        <v>0</v>
      </c>
      <c r="J175" s="22">
        <f>IF(Table5[[#This Row],[RS]]&gt;Table5[[#This Row],[Minimum rent]],Table5[[#This Row],[RS]]-Table5[[#This Row],[Minimum rent]],0)</f>
        <v>0</v>
      </c>
      <c r="K175" s="22">
        <f>+Table5[[#This Row],[TOR]]+Table5[[#This Row],[Minimum rent]]</f>
        <v>0</v>
      </c>
      <c r="L175" s="2" t="e">
        <f>AVERAGEIF(A:A,Table5[[#This Row],[Truck Name ]],K:K)</f>
        <v>#DIV/0!</v>
      </c>
      <c r="M175" s="27" t="e">
        <f>AVERAGEIF(A:A,Table5[[#This Row],[Truck Name ]],G:G)</f>
        <v>#DIV/0!</v>
      </c>
      <c r="N175" s="34">
        <f>IFERROR(Table5[[#This Row],[Revenue (Rent+TOR)]]/Table5[[#This Row],[actual  sales ]],0)</f>
        <v>0</v>
      </c>
      <c r="O175" s="27"/>
      <c r="P175" s="27"/>
      <c r="Q175" s="27">
        <f>+Table5[[#This Row],[Invoices]]-Table5[[#This Row],[Collected (EGP)]]</f>
        <v>0</v>
      </c>
      <c r="R175" s="46">
        <f>IFERROR(Table5[[#This Row],[Collected (EGP)]]/Table5[[#This Row],[Invoices]],0)</f>
        <v>0</v>
      </c>
      <c r="S175" s="27" t="str">
        <f t="shared" si="2"/>
        <v>High</v>
      </c>
    </row>
    <row r="176" spans="1:19" x14ac:dyDescent="0.25">
      <c r="A176" s="20"/>
      <c r="B176" s="21"/>
      <c r="C176" s="43"/>
      <c r="D176" s="21"/>
      <c r="E176" s="43"/>
      <c r="F176" s="22"/>
      <c r="G176" s="22"/>
      <c r="H176" s="23"/>
      <c r="I176" s="22">
        <f>+Table5[[#This Row],[actual  sales ]]*Table5[[#This Row],[RS %]]</f>
        <v>0</v>
      </c>
      <c r="J176" s="22">
        <f>IF(Table5[[#This Row],[RS]]&gt;Table5[[#This Row],[Minimum rent]],Table5[[#This Row],[RS]]-Table5[[#This Row],[Minimum rent]],0)</f>
        <v>0</v>
      </c>
      <c r="K176" s="22">
        <f>+Table5[[#This Row],[TOR]]+Table5[[#This Row],[Minimum rent]]</f>
        <v>0</v>
      </c>
      <c r="L176" s="2" t="e">
        <f>AVERAGEIF(A:A,Table5[[#This Row],[Truck Name ]],K:K)</f>
        <v>#DIV/0!</v>
      </c>
      <c r="M176" s="27" t="e">
        <f>AVERAGEIF(A:A,Table5[[#This Row],[Truck Name ]],G:G)</f>
        <v>#DIV/0!</v>
      </c>
      <c r="N176" s="34">
        <f>IFERROR(Table5[[#This Row],[Revenue (Rent+TOR)]]/Table5[[#This Row],[actual  sales ]],0)</f>
        <v>0</v>
      </c>
      <c r="O176" s="27"/>
      <c r="P176" s="27"/>
      <c r="Q176" s="27">
        <f>+Table5[[#This Row],[Invoices]]-Table5[[#This Row],[Collected (EGP)]]</f>
        <v>0</v>
      </c>
      <c r="R176" s="46">
        <f>IFERROR(Table5[[#This Row],[Collected (EGP)]]/Table5[[#This Row],[Invoices]],0)</f>
        <v>0</v>
      </c>
      <c r="S176" s="27" t="str">
        <f t="shared" si="2"/>
        <v>High</v>
      </c>
    </row>
    <row r="177" spans="1:19" x14ac:dyDescent="0.25">
      <c r="A177" s="20"/>
      <c r="B177" s="21"/>
      <c r="C177" s="43"/>
      <c r="D177" s="21"/>
      <c r="E177" s="43"/>
      <c r="F177" s="22"/>
      <c r="G177" s="22"/>
      <c r="H177" s="23"/>
      <c r="I177" s="22">
        <f>+Table5[[#This Row],[actual  sales ]]*Table5[[#This Row],[RS %]]</f>
        <v>0</v>
      </c>
      <c r="J177" s="22">
        <f>IF(Table5[[#This Row],[RS]]&gt;Table5[[#This Row],[Minimum rent]],Table5[[#This Row],[RS]]-Table5[[#This Row],[Minimum rent]],0)</f>
        <v>0</v>
      </c>
      <c r="K177" s="22">
        <f>+Table5[[#This Row],[TOR]]+Table5[[#This Row],[Minimum rent]]</f>
        <v>0</v>
      </c>
      <c r="L177" s="2" t="e">
        <f>AVERAGEIF(A:A,Table5[[#This Row],[Truck Name ]],K:K)</f>
        <v>#DIV/0!</v>
      </c>
      <c r="M177" s="27" t="e">
        <f>AVERAGEIF(A:A,Table5[[#This Row],[Truck Name ]],G:G)</f>
        <v>#DIV/0!</v>
      </c>
      <c r="N177" s="34">
        <f>IFERROR(Table5[[#This Row],[Revenue (Rent+TOR)]]/Table5[[#This Row],[actual  sales ]],0)</f>
        <v>0</v>
      </c>
      <c r="O177" s="27"/>
      <c r="P177" s="27"/>
      <c r="Q177" s="27">
        <f>+Table5[[#This Row],[Invoices]]-Table5[[#This Row],[Collected (EGP)]]</f>
        <v>0</v>
      </c>
      <c r="R177" s="46">
        <f>IFERROR(Table5[[#This Row],[Collected (EGP)]]/Table5[[#This Row],[Invoices]],0)</f>
        <v>0</v>
      </c>
      <c r="S177" s="27" t="str">
        <f t="shared" si="2"/>
        <v>High</v>
      </c>
    </row>
    <row r="178" spans="1:19" x14ac:dyDescent="0.25">
      <c r="A178" s="20"/>
      <c r="B178" s="21"/>
      <c r="C178" s="43"/>
      <c r="D178" s="21"/>
      <c r="E178" s="43"/>
      <c r="F178" s="22"/>
      <c r="G178" s="22"/>
      <c r="H178" s="23"/>
      <c r="I178" s="22">
        <f>+Table5[[#This Row],[actual  sales ]]*Table5[[#This Row],[RS %]]</f>
        <v>0</v>
      </c>
      <c r="J178" s="22">
        <f>IF(Table5[[#This Row],[RS]]&gt;Table5[[#This Row],[Minimum rent]],Table5[[#This Row],[RS]]-Table5[[#This Row],[Minimum rent]],0)</f>
        <v>0</v>
      </c>
      <c r="K178" s="22">
        <f>+Table5[[#This Row],[TOR]]+Table5[[#This Row],[Minimum rent]]</f>
        <v>0</v>
      </c>
      <c r="L178" s="2" t="e">
        <f>AVERAGEIF(A:A,Table5[[#This Row],[Truck Name ]],K:K)</f>
        <v>#DIV/0!</v>
      </c>
      <c r="M178" s="27" t="e">
        <f>AVERAGEIF(A:A,Table5[[#This Row],[Truck Name ]],G:G)</f>
        <v>#DIV/0!</v>
      </c>
      <c r="N178" s="34">
        <f>IFERROR(Table5[[#This Row],[Revenue (Rent+TOR)]]/Table5[[#This Row],[actual  sales ]],0)</f>
        <v>0</v>
      </c>
      <c r="O178" s="27"/>
      <c r="P178" s="27"/>
      <c r="Q178" s="27">
        <f>+Table5[[#This Row],[Invoices]]-Table5[[#This Row],[Collected (EGP)]]</f>
        <v>0</v>
      </c>
      <c r="R178" s="46">
        <f>IFERROR(Table5[[#This Row],[Collected (EGP)]]/Table5[[#This Row],[Invoices]],0)</f>
        <v>0</v>
      </c>
      <c r="S178" s="27" t="str">
        <f t="shared" si="2"/>
        <v>High</v>
      </c>
    </row>
    <row r="179" spans="1:19" x14ac:dyDescent="0.25">
      <c r="A179" s="20"/>
      <c r="B179" s="21"/>
      <c r="C179" s="43"/>
      <c r="D179" s="21"/>
      <c r="E179" s="43"/>
      <c r="F179" s="22"/>
      <c r="G179" s="22"/>
      <c r="H179" s="23"/>
      <c r="I179" s="22">
        <f>+Table5[[#This Row],[actual  sales ]]*Table5[[#This Row],[RS %]]</f>
        <v>0</v>
      </c>
      <c r="J179" s="22">
        <f>IF(Table5[[#This Row],[RS]]&gt;Table5[[#This Row],[Minimum rent]],Table5[[#This Row],[RS]]-Table5[[#This Row],[Minimum rent]],0)</f>
        <v>0</v>
      </c>
      <c r="K179" s="22">
        <f>+Table5[[#This Row],[TOR]]+Table5[[#This Row],[Minimum rent]]</f>
        <v>0</v>
      </c>
      <c r="L179" s="2" t="e">
        <f>AVERAGEIF(A:A,Table5[[#This Row],[Truck Name ]],K:K)</f>
        <v>#DIV/0!</v>
      </c>
      <c r="M179" s="27" t="e">
        <f>AVERAGEIF(A:A,Table5[[#This Row],[Truck Name ]],G:G)</f>
        <v>#DIV/0!</v>
      </c>
      <c r="N179" s="34">
        <f>IFERROR(Table5[[#This Row],[Revenue (Rent+TOR)]]/Table5[[#This Row],[actual  sales ]],0)</f>
        <v>0</v>
      </c>
      <c r="O179" s="27"/>
      <c r="P179" s="27"/>
      <c r="Q179" s="27">
        <f>+Table5[[#This Row],[Invoices]]-Table5[[#This Row],[Collected (EGP)]]</f>
        <v>0</v>
      </c>
      <c r="R179" s="46">
        <f>IFERROR(Table5[[#This Row],[Collected (EGP)]]/Table5[[#This Row],[Invoices]],0)</f>
        <v>0</v>
      </c>
      <c r="S179" s="27" t="str">
        <f t="shared" si="2"/>
        <v>High</v>
      </c>
    </row>
    <row r="180" spans="1:19" x14ac:dyDescent="0.25">
      <c r="A180" s="20"/>
      <c r="B180" s="21"/>
      <c r="C180" s="43"/>
      <c r="D180" s="21"/>
      <c r="E180" s="43"/>
      <c r="F180" s="22"/>
      <c r="G180" s="22"/>
      <c r="H180" s="23"/>
      <c r="I180" s="22">
        <f>+Table5[[#This Row],[actual  sales ]]*Table5[[#This Row],[RS %]]</f>
        <v>0</v>
      </c>
      <c r="J180" s="22">
        <f>IF(Table5[[#This Row],[RS]]&gt;Table5[[#This Row],[Minimum rent]],Table5[[#This Row],[RS]]-Table5[[#This Row],[Minimum rent]],0)</f>
        <v>0</v>
      </c>
      <c r="K180" s="22">
        <f>+Table5[[#This Row],[TOR]]+Table5[[#This Row],[Minimum rent]]</f>
        <v>0</v>
      </c>
      <c r="L180" s="2" t="e">
        <f>AVERAGEIF(A:A,Table5[[#This Row],[Truck Name ]],K:K)</f>
        <v>#DIV/0!</v>
      </c>
      <c r="M180" s="27" t="e">
        <f>AVERAGEIF(A:A,Table5[[#This Row],[Truck Name ]],G:G)</f>
        <v>#DIV/0!</v>
      </c>
      <c r="N180" s="34">
        <f>IFERROR(Table5[[#This Row],[Revenue (Rent+TOR)]]/Table5[[#This Row],[actual  sales ]],0)</f>
        <v>0</v>
      </c>
      <c r="O180" s="27"/>
      <c r="P180" s="27"/>
      <c r="Q180" s="27">
        <f>+Table5[[#This Row],[Invoices]]-Table5[[#This Row],[Collected (EGP)]]</f>
        <v>0</v>
      </c>
      <c r="R180" s="46">
        <f>IFERROR(Table5[[#This Row],[Collected (EGP)]]/Table5[[#This Row],[Invoices]],0)</f>
        <v>0</v>
      </c>
      <c r="S180" s="27" t="str">
        <f t="shared" si="2"/>
        <v>High</v>
      </c>
    </row>
    <row r="181" spans="1:19" x14ac:dyDescent="0.25">
      <c r="A181" s="20"/>
      <c r="B181" s="21"/>
      <c r="C181" s="43"/>
      <c r="D181" s="21"/>
      <c r="E181" s="43"/>
      <c r="F181" s="22"/>
      <c r="G181" s="22"/>
      <c r="H181" s="23"/>
      <c r="I181" s="22">
        <f>+Table5[[#This Row],[actual  sales ]]*Table5[[#This Row],[RS %]]</f>
        <v>0</v>
      </c>
      <c r="J181" s="22">
        <f>IF(Table5[[#This Row],[RS]]&gt;Table5[[#This Row],[Minimum rent]],Table5[[#This Row],[RS]]-Table5[[#This Row],[Minimum rent]],0)</f>
        <v>0</v>
      </c>
      <c r="K181" s="22">
        <f>+Table5[[#This Row],[TOR]]+Table5[[#This Row],[Minimum rent]]</f>
        <v>0</v>
      </c>
      <c r="L181" s="2" t="e">
        <f>AVERAGEIF(A:A,Table5[[#This Row],[Truck Name ]],K:K)</f>
        <v>#DIV/0!</v>
      </c>
      <c r="M181" s="27" t="e">
        <f>AVERAGEIF(A:A,Table5[[#This Row],[Truck Name ]],G:G)</f>
        <v>#DIV/0!</v>
      </c>
      <c r="N181" s="34">
        <f>IFERROR(Table5[[#This Row],[Revenue (Rent+TOR)]]/Table5[[#This Row],[actual  sales ]],0)</f>
        <v>0</v>
      </c>
      <c r="O181" s="27"/>
      <c r="P181" s="27"/>
      <c r="Q181" s="27">
        <f>+Table5[[#This Row],[Invoices]]-Table5[[#This Row],[Collected (EGP)]]</f>
        <v>0</v>
      </c>
      <c r="R181" s="46">
        <f>IFERROR(Table5[[#This Row],[Collected (EGP)]]/Table5[[#This Row],[Invoices]],0)</f>
        <v>0</v>
      </c>
      <c r="S181" s="27" t="str">
        <f t="shared" si="2"/>
        <v>High</v>
      </c>
    </row>
    <row r="182" spans="1:19" x14ac:dyDescent="0.25">
      <c r="A182" s="20"/>
      <c r="B182" s="21"/>
      <c r="C182" s="43"/>
      <c r="D182" s="21"/>
      <c r="E182" s="43"/>
      <c r="F182" s="22"/>
      <c r="G182" s="22"/>
      <c r="H182" s="23"/>
      <c r="I182" s="22">
        <f>+Table5[[#This Row],[actual  sales ]]*Table5[[#This Row],[RS %]]</f>
        <v>0</v>
      </c>
      <c r="J182" s="22">
        <f>IF(Table5[[#This Row],[RS]]&gt;Table5[[#This Row],[Minimum rent]],Table5[[#This Row],[RS]]-Table5[[#This Row],[Minimum rent]],0)</f>
        <v>0</v>
      </c>
      <c r="K182" s="22">
        <f>+Table5[[#This Row],[TOR]]+Table5[[#This Row],[Minimum rent]]</f>
        <v>0</v>
      </c>
      <c r="L182" s="2" t="e">
        <f>AVERAGEIF(A:A,Table5[[#This Row],[Truck Name ]],K:K)</f>
        <v>#DIV/0!</v>
      </c>
      <c r="M182" s="27" t="e">
        <f>AVERAGEIF(A:A,Table5[[#This Row],[Truck Name ]],G:G)</f>
        <v>#DIV/0!</v>
      </c>
      <c r="N182" s="34">
        <f>IFERROR(Table5[[#This Row],[Revenue (Rent+TOR)]]/Table5[[#This Row],[actual  sales ]],0)</f>
        <v>0</v>
      </c>
      <c r="O182" s="27"/>
      <c r="P182" s="27"/>
      <c r="Q182" s="27">
        <f>+Table5[[#This Row],[Invoices]]-Table5[[#This Row],[Collected (EGP)]]</f>
        <v>0</v>
      </c>
      <c r="R182" s="46">
        <f>IFERROR(Table5[[#This Row],[Collected (EGP)]]/Table5[[#This Row],[Invoices]],0)</f>
        <v>0</v>
      </c>
      <c r="S182" s="27" t="str">
        <f t="shared" si="2"/>
        <v>High</v>
      </c>
    </row>
    <row r="183" spans="1:19" x14ac:dyDescent="0.25">
      <c r="A183" s="20"/>
      <c r="B183" s="21"/>
      <c r="C183" s="43"/>
      <c r="D183" s="21"/>
      <c r="E183" s="43"/>
      <c r="F183" s="22"/>
      <c r="G183" s="22"/>
      <c r="H183" s="23"/>
      <c r="I183" s="22">
        <f>+Table5[[#This Row],[actual  sales ]]*Table5[[#This Row],[RS %]]</f>
        <v>0</v>
      </c>
      <c r="J183" s="22">
        <f>IF(Table5[[#This Row],[RS]]&gt;Table5[[#This Row],[Minimum rent]],Table5[[#This Row],[RS]]-Table5[[#This Row],[Minimum rent]],0)</f>
        <v>0</v>
      </c>
      <c r="K183" s="22">
        <f>+Table5[[#This Row],[TOR]]+Table5[[#This Row],[Minimum rent]]</f>
        <v>0</v>
      </c>
      <c r="L183" s="2" t="e">
        <f>AVERAGEIF(A:A,Table5[[#This Row],[Truck Name ]],K:K)</f>
        <v>#DIV/0!</v>
      </c>
      <c r="M183" s="27" t="e">
        <f>AVERAGEIF(A:A,Table5[[#This Row],[Truck Name ]],G:G)</f>
        <v>#DIV/0!</v>
      </c>
      <c r="N183" s="34">
        <f>IFERROR(Table5[[#This Row],[Revenue (Rent+TOR)]]/Table5[[#This Row],[actual  sales ]],0)</f>
        <v>0</v>
      </c>
      <c r="O183" s="27"/>
      <c r="P183" s="27"/>
      <c r="Q183" s="27">
        <f>+Table5[[#This Row],[Invoices]]-Table5[[#This Row],[Collected (EGP)]]</f>
        <v>0</v>
      </c>
      <c r="R183" s="46">
        <f>IFERROR(Table5[[#This Row],[Collected (EGP)]]/Table5[[#This Row],[Invoices]],0)</f>
        <v>0</v>
      </c>
      <c r="S183" s="27" t="str">
        <f t="shared" si="2"/>
        <v>High</v>
      </c>
    </row>
    <row r="184" spans="1:19" x14ac:dyDescent="0.25">
      <c r="A184" s="20"/>
      <c r="B184" s="21"/>
      <c r="C184" s="43"/>
      <c r="D184" s="21"/>
      <c r="E184" s="43"/>
      <c r="F184" s="22"/>
      <c r="G184" s="22"/>
      <c r="H184" s="23"/>
      <c r="I184" s="22">
        <f>+Table5[[#This Row],[actual  sales ]]*Table5[[#This Row],[RS %]]</f>
        <v>0</v>
      </c>
      <c r="J184" s="22">
        <f>IF(Table5[[#This Row],[RS]]&gt;Table5[[#This Row],[Minimum rent]],Table5[[#This Row],[RS]]-Table5[[#This Row],[Minimum rent]],0)</f>
        <v>0</v>
      </c>
      <c r="K184" s="22">
        <f>+Table5[[#This Row],[TOR]]+Table5[[#This Row],[Minimum rent]]</f>
        <v>0</v>
      </c>
      <c r="L184" s="2" t="e">
        <f>AVERAGEIF(A:A,Table5[[#This Row],[Truck Name ]],K:K)</f>
        <v>#DIV/0!</v>
      </c>
      <c r="M184" s="27" t="e">
        <f>AVERAGEIF(A:A,Table5[[#This Row],[Truck Name ]],G:G)</f>
        <v>#DIV/0!</v>
      </c>
      <c r="N184" s="34">
        <f>IFERROR(Table5[[#This Row],[Revenue (Rent+TOR)]]/Table5[[#This Row],[actual  sales ]],0)</f>
        <v>0</v>
      </c>
      <c r="O184" s="27"/>
      <c r="P184" s="27"/>
      <c r="Q184" s="27">
        <f>+Table5[[#This Row],[Invoices]]-Table5[[#This Row],[Collected (EGP)]]</f>
        <v>0</v>
      </c>
      <c r="R184" s="46">
        <f>IFERROR(Table5[[#This Row],[Collected (EGP)]]/Table5[[#This Row],[Invoices]],0)</f>
        <v>0</v>
      </c>
      <c r="S184" s="27" t="str">
        <f t="shared" si="2"/>
        <v>High</v>
      </c>
    </row>
    <row r="185" spans="1:19" x14ac:dyDescent="0.25">
      <c r="A185" s="20"/>
      <c r="B185" s="21"/>
      <c r="C185" s="43"/>
      <c r="D185" s="21"/>
      <c r="E185" s="43"/>
      <c r="F185" s="22"/>
      <c r="G185" s="22"/>
      <c r="H185" s="23"/>
      <c r="I185" s="22">
        <f>+Table5[[#This Row],[actual  sales ]]*Table5[[#This Row],[RS %]]</f>
        <v>0</v>
      </c>
      <c r="J185" s="22">
        <f>IF(Table5[[#This Row],[RS]]&gt;Table5[[#This Row],[Minimum rent]],Table5[[#This Row],[RS]]-Table5[[#This Row],[Minimum rent]],0)</f>
        <v>0</v>
      </c>
      <c r="K185" s="22">
        <f>+Table5[[#This Row],[TOR]]+Table5[[#This Row],[Minimum rent]]</f>
        <v>0</v>
      </c>
      <c r="L185" s="2" t="e">
        <f>AVERAGEIF(A:A,Table5[[#This Row],[Truck Name ]],K:K)</f>
        <v>#DIV/0!</v>
      </c>
      <c r="M185" s="27" t="e">
        <f>AVERAGEIF(A:A,Table5[[#This Row],[Truck Name ]],G:G)</f>
        <v>#DIV/0!</v>
      </c>
      <c r="N185" s="34">
        <f>IFERROR(Table5[[#This Row],[Revenue (Rent+TOR)]]/Table5[[#This Row],[actual  sales ]],0)</f>
        <v>0</v>
      </c>
      <c r="O185" s="27"/>
      <c r="P185" s="27"/>
      <c r="Q185" s="27">
        <f>+Table5[[#This Row],[Invoices]]-Table5[[#This Row],[Collected (EGP)]]</f>
        <v>0</v>
      </c>
      <c r="R185" s="46">
        <f>IFERROR(Table5[[#This Row],[Collected (EGP)]]/Table5[[#This Row],[Invoices]],0)</f>
        <v>0</v>
      </c>
      <c r="S185" s="27" t="str">
        <f t="shared" si="2"/>
        <v>High</v>
      </c>
    </row>
    <row r="186" spans="1:19" x14ac:dyDescent="0.25">
      <c r="A186" s="20"/>
      <c r="B186" s="21"/>
      <c r="C186" s="43"/>
      <c r="D186" s="21"/>
      <c r="E186" s="43"/>
      <c r="F186" s="22"/>
      <c r="G186" s="22"/>
      <c r="H186" s="23"/>
      <c r="I186" s="22">
        <f>+Table5[[#This Row],[actual  sales ]]*Table5[[#This Row],[RS %]]</f>
        <v>0</v>
      </c>
      <c r="J186" s="22">
        <f>IF(Table5[[#This Row],[RS]]&gt;Table5[[#This Row],[Minimum rent]],Table5[[#This Row],[RS]]-Table5[[#This Row],[Minimum rent]],0)</f>
        <v>0</v>
      </c>
      <c r="K186" s="22">
        <f>+Table5[[#This Row],[TOR]]+Table5[[#This Row],[Minimum rent]]</f>
        <v>0</v>
      </c>
      <c r="L186" s="2" t="e">
        <f>AVERAGEIF(A:A,Table5[[#This Row],[Truck Name ]],K:K)</f>
        <v>#DIV/0!</v>
      </c>
      <c r="M186" s="27" t="e">
        <f>AVERAGEIF(A:A,Table5[[#This Row],[Truck Name ]],G:G)</f>
        <v>#DIV/0!</v>
      </c>
      <c r="N186" s="34">
        <f>IFERROR(Table5[[#This Row],[Revenue (Rent+TOR)]]/Table5[[#This Row],[actual  sales ]],0)</f>
        <v>0</v>
      </c>
      <c r="O186" s="27"/>
      <c r="P186" s="27"/>
      <c r="Q186" s="27">
        <f>+Table5[[#This Row],[Invoices]]-Table5[[#This Row],[Collected (EGP)]]</f>
        <v>0</v>
      </c>
      <c r="R186" s="46">
        <f>IFERROR(Table5[[#This Row],[Collected (EGP)]]/Table5[[#This Row],[Invoices]],0)</f>
        <v>0</v>
      </c>
      <c r="S186" s="27" t="str">
        <f t="shared" si="2"/>
        <v>High</v>
      </c>
    </row>
    <row r="187" spans="1:19" x14ac:dyDescent="0.25">
      <c r="A187" s="20"/>
      <c r="B187" s="21"/>
      <c r="C187" s="43"/>
      <c r="D187" s="21"/>
      <c r="E187" s="43"/>
      <c r="F187" s="22"/>
      <c r="G187" s="22"/>
      <c r="H187" s="23"/>
      <c r="I187" s="22">
        <f>+Table5[[#This Row],[actual  sales ]]*Table5[[#This Row],[RS %]]</f>
        <v>0</v>
      </c>
      <c r="J187" s="22">
        <f>IF(Table5[[#This Row],[RS]]&gt;Table5[[#This Row],[Minimum rent]],Table5[[#This Row],[RS]]-Table5[[#This Row],[Minimum rent]],0)</f>
        <v>0</v>
      </c>
      <c r="K187" s="22">
        <f>+Table5[[#This Row],[TOR]]+Table5[[#This Row],[Minimum rent]]</f>
        <v>0</v>
      </c>
      <c r="L187" s="2" t="e">
        <f>AVERAGEIF(A:A,Table5[[#This Row],[Truck Name ]],K:K)</f>
        <v>#DIV/0!</v>
      </c>
      <c r="M187" s="27" t="e">
        <f>AVERAGEIF(A:A,Table5[[#This Row],[Truck Name ]],G:G)</f>
        <v>#DIV/0!</v>
      </c>
      <c r="N187" s="34">
        <f>IFERROR(Table5[[#This Row],[Revenue (Rent+TOR)]]/Table5[[#This Row],[actual  sales ]],0)</f>
        <v>0</v>
      </c>
      <c r="O187" s="27"/>
      <c r="P187" s="27"/>
      <c r="Q187" s="27">
        <f>+Table5[[#This Row],[Invoices]]-Table5[[#This Row],[Collected (EGP)]]</f>
        <v>0</v>
      </c>
      <c r="R187" s="46">
        <f>IFERROR(Table5[[#This Row],[Collected (EGP)]]/Table5[[#This Row],[Invoices]],0)</f>
        <v>0</v>
      </c>
      <c r="S187" s="27" t="str">
        <f t="shared" si="2"/>
        <v>High</v>
      </c>
    </row>
    <row r="188" spans="1:19" x14ac:dyDescent="0.25">
      <c r="A188" s="20"/>
      <c r="B188" s="21"/>
      <c r="C188" s="43"/>
      <c r="D188" s="21"/>
      <c r="E188" s="43"/>
      <c r="F188" s="22"/>
      <c r="G188" s="22"/>
      <c r="H188" s="23"/>
      <c r="I188" s="22">
        <f>+Table5[[#This Row],[actual  sales ]]*Table5[[#This Row],[RS %]]</f>
        <v>0</v>
      </c>
      <c r="J188" s="22">
        <f>IF(Table5[[#This Row],[RS]]&gt;Table5[[#This Row],[Minimum rent]],Table5[[#This Row],[RS]]-Table5[[#This Row],[Minimum rent]],0)</f>
        <v>0</v>
      </c>
      <c r="K188" s="22">
        <f>+Table5[[#This Row],[TOR]]+Table5[[#This Row],[Minimum rent]]</f>
        <v>0</v>
      </c>
      <c r="L188" s="2" t="e">
        <f>AVERAGEIF(A:A,Table5[[#This Row],[Truck Name ]],K:K)</f>
        <v>#DIV/0!</v>
      </c>
      <c r="M188" s="27" t="e">
        <f>AVERAGEIF(A:A,Table5[[#This Row],[Truck Name ]],G:G)</f>
        <v>#DIV/0!</v>
      </c>
      <c r="N188" s="34">
        <f>IFERROR(Table5[[#This Row],[Revenue (Rent+TOR)]]/Table5[[#This Row],[actual  sales ]],0)</f>
        <v>0</v>
      </c>
      <c r="O188" s="27"/>
      <c r="P188" s="27"/>
      <c r="Q188" s="27">
        <f>+Table5[[#This Row],[Invoices]]-Table5[[#This Row],[Collected (EGP)]]</f>
        <v>0</v>
      </c>
      <c r="R188" s="46">
        <f>IFERROR(Table5[[#This Row],[Collected (EGP)]]/Table5[[#This Row],[Invoices]],0)</f>
        <v>0</v>
      </c>
      <c r="S188" s="27" t="str">
        <f t="shared" si="2"/>
        <v>High</v>
      </c>
    </row>
    <row r="189" spans="1:19" x14ac:dyDescent="0.25">
      <c r="A189" s="20"/>
      <c r="B189" s="21"/>
      <c r="C189" s="43"/>
      <c r="D189" s="21"/>
      <c r="E189" s="43"/>
      <c r="F189" s="22"/>
      <c r="G189" s="22"/>
      <c r="H189" s="23"/>
      <c r="I189" s="22">
        <f>+Table5[[#This Row],[actual  sales ]]*Table5[[#This Row],[RS %]]</f>
        <v>0</v>
      </c>
      <c r="J189" s="22">
        <f>IF(Table5[[#This Row],[RS]]&gt;Table5[[#This Row],[Minimum rent]],Table5[[#This Row],[RS]]-Table5[[#This Row],[Minimum rent]],0)</f>
        <v>0</v>
      </c>
      <c r="K189" s="22">
        <f>+Table5[[#This Row],[TOR]]+Table5[[#This Row],[Minimum rent]]</f>
        <v>0</v>
      </c>
      <c r="L189" s="2" t="e">
        <f>AVERAGEIF(A:A,Table5[[#This Row],[Truck Name ]],K:K)</f>
        <v>#DIV/0!</v>
      </c>
      <c r="M189" s="27" t="e">
        <f>AVERAGEIF(A:A,Table5[[#This Row],[Truck Name ]],G:G)</f>
        <v>#DIV/0!</v>
      </c>
      <c r="N189" s="34">
        <f>IFERROR(Table5[[#This Row],[Revenue (Rent+TOR)]]/Table5[[#This Row],[actual  sales ]],0)</f>
        <v>0</v>
      </c>
      <c r="O189" s="27"/>
      <c r="P189" s="27"/>
      <c r="Q189" s="27">
        <f>+Table5[[#This Row],[Invoices]]-Table5[[#This Row],[Collected (EGP)]]</f>
        <v>0</v>
      </c>
      <c r="R189" s="46">
        <f>IFERROR(Table5[[#This Row],[Collected (EGP)]]/Table5[[#This Row],[Invoices]],0)</f>
        <v>0</v>
      </c>
      <c r="S189" s="27" t="str">
        <f t="shared" si="2"/>
        <v>High</v>
      </c>
    </row>
    <row r="190" spans="1:19" x14ac:dyDescent="0.25">
      <c r="A190" s="20"/>
      <c r="B190" s="21"/>
      <c r="C190" s="43"/>
      <c r="D190" s="21"/>
      <c r="E190" s="43"/>
      <c r="F190" s="22"/>
      <c r="G190" s="22"/>
      <c r="H190" s="23"/>
      <c r="I190" s="22">
        <f>+Table5[[#This Row],[actual  sales ]]*Table5[[#This Row],[RS %]]</f>
        <v>0</v>
      </c>
      <c r="J190" s="22">
        <f>IF(Table5[[#This Row],[RS]]&gt;Table5[[#This Row],[Minimum rent]],Table5[[#This Row],[RS]]-Table5[[#This Row],[Minimum rent]],0)</f>
        <v>0</v>
      </c>
      <c r="K190" s="22">
        <f>+Table5[[#This Row],[TOR]]+Table5[[#This Row],[Minimum rent]]</f>
        <v>0</v>
      </c>
      <c r="L190" s="2" t="e">
        <f>AVERAGEIF(A:A,Table5[[#This Row],[Truck Name ]],K:K)</f>
        <v>#DIV/0!</v>
      </c>
      <c r="M190" s="27" t="e">
        <f>AVERAGEIF(A:A,Table5[[#This Row],[Truck Name ]],G:G)</f>
        <v>#DIV/0!</v>
      </c>
      <c r="N190" s="34">
        <f>IFERROR(Table5[[#This Row],[Revenue (Rent+TOR)]]/Table5[[#This Row],[actual  sales ]],0)</f>
        <v>0</v>
      </c>
      <c r="O190" s="27"/>
      <c r="P190" s="27"/>
      <c r="Q190" s="27">
        <f>+Table5[[#This Row],[Invoices]]-Table5[[#This Row],[Collected (EGP)]]</f>
        <v>0</v>
      </c>
      <c r="R190" s="46">
        <f>IFERROR(Table5[[#This Row],[Collected (EGP)]]/Table5[[#This Row],[Invoices]],0)</f>
        <v>0</v>
      </c>
      <c r="S190" s="27" t="str">
        <f t="shared" si="2"/>
        <v>High</v>
      </c>
    </row>
    <row r="191" spans="1:19" x14ac:dyDescent="0.25">
      <c r="A191" s="20"/>
      <c r="B191" s="21"/>
      <c r="C191" s="43"/>
      <c r="D191" s="21"/>
      <c r="E191" s="43"/>
      <c r="F191" s="22"/>
      <c r="G191" s="22"/>
      <c r="H191" s="23"/>
      <c r="I191" s="22">
        <f>+Table5[[#This Row],[actual  sales ]]*Table5[[#This Row],[RS %]]</f>
        <v>0</v>
      </c>
      <c r="J191" s="22">
        <f>IF(Table5[[#This Row],[RS]]&gt;Table5[[#This Row],[Minimum rent]],Table5[[#This Row],[RS]]-Table5[[#This Row],[Minimum rent]],0)</f>
        <v>0</v>
      </c>
      <c r="K191" s="22">
        <f>+Table5[[#This Row],[TOR]]+Table5[[#This Row],[Minimum rent]]</f>
        <v>0</v>
      </c>
      <c r="L191" s="2" t="e">
        <f>AVERAGEIF(A:A,Table5[[#This Row],[Truck Name ]],K:K)</f>
        <v>#DIV/0!</v>
      </c>
      <c r="M191" s="27" t="e">
        <f>AVERAGEIF(A:A,Table5[[#This Row],[Truck Name ]],G:G)</f>
        <v>#DIV/0!</v>
      </c>
      <c r="N191" s="34">
        <f>IFERROR(Table5[[#This Row],[Revenue (Rent+TOR)]]/Table5[[#This Row],[actual  sales ]],0)</f>
        <v>0</v>
      </c>
      <c r="O191" s="27"/>
      <c r="P191" s="27"/>
      <c r="Q191" s="27">
        <f>+Table5[[#This Row],[Invoices]]-Table5[[#This Row],[Collected (EGP)]]</f>
        <v>0</v>
      </c>
      <c r="R191" s="46">
        <f>IFERROR(Table5[[#This Row],[Collected (EGP)]]/Table5[[#This Row],[Invoices]],0)</f>
        <v>0</v>
      </c>
      <c r="S191" s="27" t="str">
        <f t="shared" si="2"/>
        <v>High</v>
      </c>
    </row>
    <row r="192" spans="1:19" x14ac:dyDescent="0.25">
      <c r="A192" s="20"/>
      <c r="B192" s="21"/>
      <c r="C192" s="43"/>
      <c r="D192" s="21"/>
      <c r="E192" s="43"/>
      <c r="F192" s="22"/>
      <c r="G192" s="22"/>
      <c r="H192" s="23"/>
      <c r="I192" s="22">
        <f>+Table5[[#This Row],[actual  sales ]]*Table5[[#This Row],[RS %]]</f>
        <v>0</v>
      </c>
      <c r="J192" s="22">
        <f>IF(Table5[[#This Row],[RS]]&gt;Table5[[#This Row],[Minimum rent]],Table5[[#This Row],[RS]]-Table5[[#This Row],[Minimum rent]],0)</f>
        <v>0</v>
      </c>
      <c r="K192" s="22">
        <f>+Table5[[#This Row],[TOR]]+Table5[[#This Row],[Minimum rent]]</f>
        <v>0</v>
      </c>
      <c r="L192" s="2" t="e">
        <f>AVERAGEIF(A:A,Table5[[#This Row],[Truck Name ]],K:K)</f>
        <v>#DIV/0!</v>
      </c>
      <c r="M192" s="27" t="e">
        <f>AVERAGEIF(A:A,Table5[[#This Row],[Truck Name ]],G:G)</f>
        <v>#DIV/0!</v>
      </c>
      <c r="N192" s="34">
        <f>IFERROR(Table5[[#This Row],[Revenue (Rent+TOR)]]/Table5[[#This Row],[actual  sales ]],0)</f>
        <v>0</v>
      </c>
      <c r="O192" s="27"/>
      <c r="P192" s="27"/>
      <c r="Q192" s="27">
        <f>+Table5[[#This Row],[Invoices]]-Table5[[#This Row],[Collected (EGP)]]</f>
        <v>0</v>
      </c>
      <c r="R192" s="46">
        <f>IFERROR(Table5[[#This Row],[Collected (EGP)]]/Table5[[#This Row],[Invoices]],0)</f>
        <v>0</v>
      </c>
      <c r="S192" s="27" t="str">
        <f t="shared" si="2"/>
        <v>High</v>
      </c>
    </row>
    <row r="193" spans="1:19" x14ac:dyDescent="0.25">
      <c r="A193" s="20"/>
      <c r="B193" s="21"/>
      <c r="C193" s="43"/>
      <c r="D193" s="21"/>
      <c r="E193" s="43"/>
      <c r="F193" s="22"/>
      <c r="G193" s="22"/>
      <c r="H193" s="23"/>
      <c r="I193" s="22">
        <f>+Table5[[#This Row],[actual  sales ]]*Table5[[#This Row],[RS %]]</f>
        <v>0</v>
      </c>
      <c r="J193" s="22">
        <f>IF(Table5[[#This Row],[RS]]&gt;Table5[[#This Row],[Minimum rent]],Table5[[#This Row],[RS]]-Table5[[#This Row],[Minimum rent]],0)</f>
        <v>0</v>
      </c>
      <c r="K193" s="22">
        <f>+Table5[[#This Row],[TOR]]+Table5[[#This Row],[Minimum rent]]</f>
        <v>0</v>
      </c>
      <c r="L193" s="2" t="e">
        <f>AVERAGEIF(A:A,Table5[[#This Row],[Truck Name ]],K:K)</f>
        <v>#DIV/0!</v>
      </c>
      <c r="M193" s="27" t="e">
        <f>AVERAGEIF(A:A,Table5[[#This Row],[Truck Name ]],G:G)</f>
        <v>#DIV/0!</v>
      </c>
      <c r="N193" s="34">
        <f>IFERROR(Table5[[#This Row],[Revenue (Rent+TOR)]]/Table5[[#This Row],[actual  sales ]],0)</f>
        <v>0</v>
      </c>
      <c r="O193" s="27"/>
      <c r="P193" s="27"/>
      <c r="Q193" s="27">
        <f>+Table5[[#This Row],[Invoices]]-Table5[[#This Row],[Collected (EGP)]]</f>
        <v>0</v>
      </c>
      <c r="R193" s="46">
        <f>IFERROR(Table5[[#This Row],[Collected (EGP)]]/Table5[[#This Row],[Invoices]],0)</f>
        <v>0</v>
      </c>
      <c r="S193" s="27" t="str">
        <f t="shared" si="2"/>
        <v>High</v>
      </c>
    </row>
    <row r="194" spans="1:19" x14ac:dyDescent="0.25">
      <c r="A194" s="20"/>
      <c r="B194" s="21"/>
      <c r="C194" s="43"/>
      <c r="D194" s="21"/>
      <c r="E194" s="43"/>
      <c r="F194" s="22"/>
      <c r="G194" s="22"/>
      <c r="H194" s="23"/>
      <c r="I194" s="22">
        <f>+Table5[[#This Row],[actual  sales ]]*Table5[[#This Row],[RS %]]</f>
        <v>0</v>
      </c>
      <c r="J194" s="22">
        <f>IF(Table5[[#This Row],[RS]]&gt;Table5[[#This Row],[Minimum rent]],Table5[[#This Row],[RS]]-Table5[[#This Row],[Minimum rent]],0)</f>
        <v>0</v>
      </c>
      <c r="K194" s="22">
        <f>+Table5[[#This Row],[TOR]]+Table5[[#This Row],[Minimum rent]]</f>
        <v>0</v>
      </c>
      <c r="L194" s="2" t="e">
        <f>AVERAGEIF(A:A,Table5[[#This Row],[Truck Name ]],K:K)</f>
        <v>#DIV/0!</v>
      </c>
      <c r="M194" s="27" t="e">
        <f>AVERAGEIF(A:A,Table5[[#This Row],[Truck Name ]],G:G)</f>
        <v>#DIV/0!</v>
      </c>
      <c r="N194" s="34">
        <f>IFERROR(Table5[[#This Row],[Revenue (Rent+TOR)]]/Table5[[#This Row],[actual  sales ]],0)</f>
        <v>0</v>
      </c>
      <c r="O194" s="27"/>
      <c r="P194" s="27"/>
      <c r="Q194" s="27">
        <f>+Table5[[#This Row],[Invoices]]-Table5[[#This Row],[Collected (EGP)]]</f>
        <v>0</v>
      </c>
      <c r="R194" s="46">
        <f>IFERROR(Table5[[#This Row],[Collected (EGP)]]/Table5[[#This Row],[Invoices]],0)</f>
        <v>0</v>
      </c>
      <c r="S194" s="27" t="str">
        <f t="shared" ref="S194:S257" si="3">IF(OR(Q194&gt;500000,R194&lt;0.7),"High",IF(OR(Q194&gt;=100000,R194&lt;0.9),"Medium","Healthy"))</f>
        <v>High</v>
      </c>
    </row>
    <row r="195" spans="1:19" x14ac:dyDescent="0.25">
      <c r="A195" s="20"/>
      <c r="B195" s="21"/>
      <c r="C195" s="43"/>
      <c r="D195" s="21"/>
      <c r="E195" s="43"/>
      <c r="F195" s="22"/>
      <c r="G195" s="22"/>
      <c r="H195" s="23"/>
      <c r="I195" s="22">
        <f>+Table5[[#This Row],[actual  sales ]]*Table5[[#This Row],[RS %]]</f>
        <v>0</v>
      </c>
      <c r="J195" s="22">
        <f>IF(Table5[[#This Row],[RS]]&gt;Table5[[#This Row],[Minimum rent]],Table5[[#This Row],[RS]]-Table5[[#This Row],[Minimum rent]],0)</f>
        <v>0</v>
      </c>
      <c r="K195" s="22">
        <f>+Table5[[#This Row],[TOR]]+Table5[[#This Row],[Minimum rent]]</f>
        <v>0</v>
      </c>
      <c r="L195" s="2" t="e">
        <f>AVERAGEIF(A:A,Table5[[#This Row],[Truck Name ]],K:K)</f>
        <v>#DIV/0!</v>
      </c>
      <c r="M195" s="27" t="e">
        <f>AVERAGEIF(A:A,Table5[[#This Row],[Truck Name ]],G:G)</f>
        <v>#DIV/0!</v>
      </c>
      <c r="N195" s="34">
        <f>IFERROR(Table5[[#This Row],[Revenue (Rent+TOR)]]/Table5[[#This Row],[actual  sales ]],0)</f>
        <v>0</v>
      </c>
      <c r="O195" s="27"/>
      <c r="P195" s="27"/>
      <c r="Q195" s="27">
        <f>+Table5[[#This Row],[Invoices]]-Table5[[#This Row],[Collected (EGP)]]</f>
        <v>0</v>
      </c>
      <c r="R195" s="46">
        <f>IFERROR(Table5[[#This Row],[Collected (EGP)]]/Table5[[#This Row],[Invoices]],0)</f>
        <v>0</v>
      </c>
      <c r="S195" s="27" t="str">
        <f t="shared" si="3"/>
        <v>High</v>
      </c>
    </row>
    <row r="196" spans="1:19" x14ac:dyDescent="0.25">
      <c r="A196" s="20"/>
      <c r="B196" s="21"/>
      <c r="C196" s="43"/>
      <c r="D196" s="21"/>
      <c r="E196" s="43"/>
      <c r="F196" s="22"/>
      <c r="G196" s="22"/>
      <c r="H196" s="23"/>
      <c r="I196" s="22">
        <f>+Table5[[#This Row],[actual  sales ]]*Table5[[#This Row],[RS %]]</f>
        <v>0</v>
      </c>
      <c r="J196" s="22">
        <f>IF(Table5[[#This Row],[RS]]&gt;Table5[[#This Row],[Minimum rent]],Table5[[#This Row],[RS]]-Table5[[#This Row],[Minimum rent]],0)</f>
        <v>0</v>
      </c>
      <c r="K196" s="22">
        <f>+Table5[[#This Row],[TOR]]+Table5[[#This Row],[Minimum rent]]</f>
        <v>0</v>
      </c>
      <c r="L196" s="2" t="e">
        <f>AVERAGEIF(A:A,Table5[[#This Row],[Truck Name ]],K:K)</f>
        <v>#DIV/0!</v>
      </c>
      <c r="M196" s="27" t="e">
        <f>AVERAGEIF(A:A,Table5[[#This Row],[Truck Name ]],G:G)</f>
        <v>#DIV/0!</v>
      </c>
      <c r="N196" s="34">
        <f>IFERROR(Table5[[#This Row],[Revenue (Rent+TOR)]]/Table5[[#This Row],[actual  sales ]],0)</f>
        <v>0</v>
      </c>
      <c r="O196" s="27"/>
      <c r="P196" s="27"/>
      <c r="Q196" s="27">
        <f>+Table5[[#This Row],[Invoices]]-Table5[[#This Row],[Collected (EGP)]]</f>
        <v>0</v>
      </c>
      <c r="R196" s="46">
        <f>IFERROR(Table5[[#This Row],[Collected (EGP)]]/Table5[[#This Row],[Invoices]],0)</f>
        <v>0</v>
      </c>
      <c r="S196" s="27" t="str">
        <f t="shared" si="3"/>
        <v>High</v>
      </c>
    </row>
    <row r="197" spans="1:19" x14ac:dyDescent="0.25">
      <c r="A197" s="20"/>
      <c r="B197" s="21"/>
      <c r="C197" s="43"/>
      <c r="D197" s="21"/>
      <c r="E197" s="43"/>
      <c r="F197" s="22"/>
      <c r="G197" s="22"/>
      <c r="H197" s="23"/>
      <c r="I197" s="22">
        <f>+Table5[[#This Row],[actual  sales ]]*Table5[[#This Row],[RS %]]</f>
        <v>0</v>
      </c>
      <c r="J197" s="22">
        <f>IF(Table5[[#This Row],[RS]]&gt;Table5[[#This Row],[Minimum rent]],Table5[[#This Row],[RS]]-Table5[[#This Row],[Minimum rent]],0)</f>
        <v>0</v>
      </c>
      <c r="K197" s="22">
        <f>+Table5[[#This Row],[TOR]]+Table5[[#This Row],[Minimum rent]]</f>
        <v>0</v>
      </c>
      <c r="L197" s="2" t="e">
        <f>AVERAGEIF(A:A,Table5[[#This Row],[Truck Name ]],K:K)</f>
        <v>#DIV/0!</v>
      </c>
      <c r="M197" s="27" t="e">
        <f>AVERAGEIF(A:A,Table5[[#This Row],[Truck Name ]],G:G)</f>
        <v>#DIV/0!</v>
      </c>
      <c r="N197" s="34">
        <f>IFERROR(Table5[[#This Row],[Revenue (Rent+TOR)]]/Table5[[#This Row],[actual  sales ]],0)</f>
        <v>0</v>
      </c>
      <c r="O197" s="27"/>
      <c r="P197" s="27"/>
      <c r="Q197" s="27">
        <f>+Table5[[#This Row],[Invoices]]-Table5[[#This Row],[Collected (EGP)]]</f>
        <v>0</v>
      </c>
      <c r="R197" s="46">
        <f>IFERROR(Table5[[#This Row],[Collected (EGP)]]/Table5[[#This Row],[Invoices]],0)</f>
        <v>0</v>
      </c>
      <c r="S197" s="27" t="str">
        <f t="shared" si="3"/>
        <v>High</v>
      </c>
    </row>
    <row r="198" spans="1:19" x14ac:dyDescent="0.25">
      <c r="A198" s="20"/>
      <c r="B198" s="21"/>
      <c r="C198" s="43"/>
      <c r="D198" s="21"/>
      <c r="E198" s="43"/>
      <c r="F198" s="22"/>
      <c r="G198" s="22"/>
      <c r="H198" s="23"/>
      <c r="I198" s="22">
        <f>+Table5[[#This Row],[actual  sales ]]*Table5[[#This Row],[RS %]]</f>
        <v>0</v>
      </c>
      <c r="J198" s="22">
        <f>IF(Table5[[#This Row],[RS]]&gt;Table5[[#This Row],[Minimum rent]],Table5[[#This Row],[RS]]-Table5[[#This Row],[Minimum rent]],0)</f>
        <v>0</v>
      </c>
      <c r="K198" s="22">
        <f>+Table5[[#This Row],[TOR]]+Table5[[#This Row],[Minimum rent]]</f>
        <v>0</v>
      </c>
      <c r="L198" s="2" t="e">
        <f>AVERAGEIF(A:A,Table5[[#This Row],[Truck Name ]],K:K)</f>
        <v>#DIV/0!</v>
      </c>
      <c r="M198" s="27" t="e">
        <f>AVERAGEIF(A:A,Table5[[#This Row],[Truck Name ]],G:G)</f>
        <v>#DIV/0!</v>
      </c>
      <c r="N198" s="34">
        <f>IFERROR(Table5[[#This Row],[Revenue (Rent+TOR)]]/Table5[[#This Row],[actual  sales ]],0)</f>
        <v>0</v>
      </c>
      <c r="O198" s="27"/>
      <c r="P198" s="27"/>
      <c r="Q198" s="27">
        <f>+Table5[[#This Row],[Invoices]]-Table5[[#This Row],[Collected (EGP)]]</f>
        <v>0</v>
      </c>
      <c r="R198" s="46">
        <f>IFERROR(Table5[[#This Row],[Collected (EGP)]]/Table5[[#This Row],[Invoices]],0)</f>
        <v>0</v>
      </c>
      <c r="S198" s="27" t="str">
        <f t="shared" si="3"/>
        <v>High</v>
      </c>
    </row>
    <row r="199" spans="1:19" x14ac:dyDescent="0.25">
      <c r="A199" s="20"/>
      <c r="B199" s="21"/>
      <c r="C199" s="43"/>
      <c r="D199" s="21"/>
      <c r="E199" s="43"/>
      <c r="F199" s="22"/>
      <c r="G199" s="22"/>
      <c r="H199" s="23"/>
      <c r="I199" s="22">
        <f>+Table5[[#This Row],[actual  sales ]]*Table5[[#This Row],[RS %]]</f>
        <v>0</v>
      </c>
      <c r="J199" s="22">
        <f>IF(Table5[[#This Row],[RS]]&gt;Table5[[#This Row],[Minimum rent]],Table5[[#This Row],[RS]]-Table5[[#This Row],[Minimum rent]],0)</f>
        <v>0</v>
      </c>
      <c r="K199" s="22">
        <f>+Table5[[#This Row],[TOR]]+Table5[[#This Row],[Minimum rent]]</f>
        <v>0</v>
      </c>
      <c r="L199" s="2" t="e">
        <f>AVERAGEIF(A:A,Table5[[#This Row],[Truck Name ]],K:K)</f>
        <v>#DIV/0!</v>
      </c>
      <c r="M199" s="27" t="e">
        <f>AVERAGEIF(A:A,Table5[[#This Row],[Truck Name ]],G:G)</f>
        <v>#DIV/0!</v>
      </c>
      <c r="N199" s="34">
        <f>IFERROR(Table5[[#This Row],[Revenue (Rent+TOR)]]/Table5[[#This Row],[actual  sales ]],0)</f>
        <v>0</v>
      </c>
      <c r="O199" s="27"/>
      <c r="P199" s="27"/>
      <c r="Q199" s="27">
        <f>+Table5[[#This Row],[Invoices]]-Table5[[#This Row],[Collected (EGP)]]</f>
        <v>0</v>
      </c>
      <c r="R199" s="46">
        <f>IFERROR(Table5[[#This Row],[Collected (EGP)]]/Table5[[#This Row],[Invoices]],0)</f>
        <v>0</v>
      </c>
      <c r="S199" s="27" t="str">
        <f t="shared" si="3"/>
        <v>High</v>
      </c>
    </row>
    <row r="200" spans="1:19" x14ac:dyDescent="0.25">
      <c r="A200" s="20"/>
      <c r="B200" s="21"/>
      <c r="C200" s="43"/>
      <c r="D200" s="21"/>
      <c r="E200" s="43"/>
      <c r="F200" s="22"/>
      <c r="G200" s="22"/>
      <c r="H200" s="23"/>
      <c r="I200" s="22">
        <f>+Table5[[#This Row],[actual  sales ]]*Table5[[#This Row],[RS %]]</f>
        <v>0</v>
      </c>
      <c r="J200" s="22">
        <f>IF(Table5[[#This Row],[RS]]&gt;Table5[[#This Row],[Minimum rent]],Table5[[#This Row],[RS]]-Table5[[#This Row],[Minimum rent]],0)</f>
        <v>0</v>
      </c>
      <c r="K200" s="22">
        <f>+Table5[[#This Row],[TOR]]+Table5[[#This Row],[Minimum rent]]</f>
        <v>0</v>
      </c>
      <c r="L200" s="2" t="e">
        <f>AVERAGEIF(A:A,Table5[[#This Row],[Truck Name ]],K:K)</f>
        <v>#DIV/0!</v>
      </c>
      <c r="M200" s="27" t="e">
        <f>AVERAGEIF(A:A,Table5[[#This Row],[Truck Name ]],G:G)</f>
        <v>#DIV/0!</v>
      </c>
      <c r="N200" s="34">
        <f>IFERROR(Table5[[#This Row],[Revenue (Rent+TOR)]]/Table5[[#This Row],[actual  sales ]],0)</f>
        <v>0</v>
      </c>
      <c r="O200" s="27"/>
      <c r="P200" s="27"/>
      <c r="Q200" s="27">
        <f>+Table5[[#This Row],[Invoices]]-Table5[[#This Row],[Collected (EGP)]]</f>
        <v>0</v>
      </c>
      <c r="R200" s="46">
        <f>IFERROR(Table5[[#This Row],[Collected (EGP)]]/Table5[[#This Row],[Invoices]],0)</f>
        <v>0</v>
      </c>
      <c r="S200" s="27" t="str">
        <f t="shared" si="3"/>
        <v>High</v>
      </c>
    </row>
    <row r="201" spans="1:19" x14ac:dyDescent="0.25">
      <c r="A201" s="20"/>
      <c r="B201" s="21"/>
      <c r="C201" s="43"/>
      <c r="D201" s="21"/>
      <c r="E201" s="43"/>
      <c r="F201" s="22"/>
      <c r="G201" s="22"/>
      <c r="H201" s="23"/>
      <c r="I201" s="22">
        <f>+Table5[[#This Row],[actual  sales ]]*Table5[[#This Row],[RS %]]</f>
        <v>0</v>
      </c>
      <c r="J201" s="22">
        <f>IF(Table5[[#This Row],[RS]]&gt;Table5[[#This Row],[Minimum rent]],Table5[[#This Row],[RS]]-Table5[[#This Row],[Minimum rent]],0)</f>
        <v>0</v>
      </c>
      <c r="K201" s="22">
        <f>+Table5[[#This Row],[TOR]]+Table5[[#This Row],[Minimum rent]]</f>
        <v>0</v>
      </c>
      <c r="L201" s="2" t="e">
        <f>AVERAGEIF(A:A,Table5[[#This Row],[Truck Name ]],K:K)</f>
        <v>#DIV/0!</v>
      </c>
      <c r="M201" s="27" t="e">
        <f>AVERAGEIF(A:A,Table5[[#This Row],[Truck Name ]],G:G)</f>
        <v>#DIV/0!</v>
      </c>
      <c r="N201" s="34">
        <f>IFERROR(Table5[[#This Row],[Revenue (Rent+TOR)]]/Table5[[#This Row],[actual  sales ]],0)</f>
        <v>0</v>
      </c>
      <c r="O201" s="27"/>
      <c r="P201" s="27"/>
      <c r="Q201" s="27">
        <f>+Table5[[#This Row],[Invoices]]-Table5[[#This Row],[Collected (EGP)]]</f>
        <v>0</v>
      </c>
      <c r="R201" s="46">
        <f>IFERROR(Table5[[#This Row],[Collected (EGP)]]/Table5[[#This Row],[Invoices]],0)</f>
        <v>0</v>
      </c>
      <c r="S201" s="27" t="str">
        <f t="shared" si="3"/>
        <v>High</v>
      </c>
    </row>
    <row r="202" spans="1:19" x14ac:dyDescent="0.25">
      <c r="A202" s="20"/>
      <c r="B202" s="21"/>
      <c r="C202" s="43"/>
      <c r="D202" s="21"/>
      <c r="E202" s="43"/>
      <c r="F202" s="22"/>
      <c r="G202" s="22"/>
      <c r="H202" s="23"/>
      <c r="I202" s="22">
        <f>+Table5[[#This Row],[actual  sales ]]*Table5[[#This Row],[RS %]]</f>
        <v>0</v>
      </c>
      <c r="J202" s="22">
        <f>IF(Table5[[#This Row],[RS]]&gt;Table5[[#This Row],[Minimum rent]],Table5[[#This Row],[RS]]-Table5[[#This Row],[Minimum rent]],0)</f>
        <v>0</v>
      </c>
      <c r="K202" s="22">
        <f>+Table5[[#This Row],[TOR]]+Table5[[#This Row],[Minimum rent]]</f>
        <v>0</v>
      </c>
      <c r="L202" s="2" t="e">
        <f>AVERAGEIF(A:A,Table5[[#This Row],[Truck Name ]],K:K)</f>
        <v>#DIV/0!</v>
      </c>
      <c r="M202" s="27" t="e">
        <f>AVERAGEIF(A:A,Table5[[#This Row],[Truck Name ]],G:G)</f>
        <v>#DIV/0!</v>
      </c>
      <c r="N202" s="34">
        <f>IFERROR(Table5[[#This Row],[Revenue (Rent+TOR)]]/Table5[[#This Row],[actual  sales ]],0)</f>
        <v>0</v>
      </c>
      <c r="O202" s="27"/>
      <c r="P202" s="27"/>
      <c r="Q202" s="27">
        <f>+Table5[[#This Row],[Invoices]]-Table5[[#This Row],[Collected (EGP)]]</f>
        <v>0</v>
      </c>
      <c r="R202" s="46">
        <f>IFERROR(Table5[[#This Row],[Collected (EGP)]]/Table5[[#This Row],[Invoices]],0)</f>
        <v>0</v>
      </c>
      <c r="S202" s="27" t="str">
        <f t="shared" si="3"/>
        <v>High</v>
      </c>
    </row>
    <row r="203" spans="1:19" x14ac:dyDescent="0.25">
      <c r="A203" s="20"/>
      <c r="B203" s="21"/>
      <c r="C203" s="43"/>
      <c r="D203" s="21"/>
      <c r="E203" s="43"/>
      <c r="F203" s="22"/>
      <c r="G203" s="22"/>
      <c r="H203" s="23"/>
      <c r="I203" s="22">
        <f>+Table5[[#This Row],[actual  sales ]]*Table5[[#This Row],[RS %]]</f>
        <v>0</v>
      </c>
      <c r="J203" s="22">
        <f>IF(Table5[[#This Row],[RS]]&gt;Table5[[#This Row],[Minimum rent]],Table5[[#This Row],[RS]]-Table5[[#This Row],[Minimum rent]],0)</f>
        <v>0</v>
      </c>
      <c r="K203" s="22">
        <f>+Table5[[#This Row],[TOR]]+Table5[[#This Row],[Minimum rent]]</f>
        <v>0</v>
      </c>
      <c r="L203" s="2" t="e">
        <f>AVERAGEIF(A:A,Table5[[#This Row],[Truck Name ]],K:K)</f>
        <v>#DIV/0!</v>
      </c>
      <c r="M203" s="27" t="e">
        <f>AVERAGEIF(A:A,Table5[[#This Row],[Truck Name ]],G:G)</f>
        <v>#DIV/0!</v>
      </c>
      <c r="N203" s="34">
        <f>IFERROR(Table5[[#This Row],[Revenue (Rent+TOR)]]/Table5[[#This Row],[actual  sales ]],0)</f>
        <v>0</v>
      </c>
      <c r="O203" s="27"/>
      <c r="P203" s="27"/>
      <c r="Q203" s="27">
        <f>+Table5[[#This Row],[Invoices]]-Table5[[#This Row],[Collected (EGP)]]</f>
        <v>0</v>
      </c>
      <c r="R203" s="46">
        <f>IFERROR(Table5[[#This Row],[Collected (EGP)]]/Table5[[#This Row],[Invoices]],0)</f>
        <v>0</v>
      </c>
      <c r="S203" s="27" t="str">
        <f t="shared" si="3"/>
        <v>High</v>
      </c>
    </row>
    <row r="204" spans="1:19" x14ac:dyDescent="0.25">
      <c r="A204" s="20"/>
      <c r="B204" s="21"/>
      <c r="C204" s="43"/>
      <c r="D204" s="21"/>
      <c r="E204" s="43"/>
      <c r="F204" s="22"/>
      <c r="G204" s="22"/>
      <c r="H204" s="23"/>
      <c r="I204" s="22">
        <f>+Table5[[#This Row],[actual  sales ]]*Table5[[#This Row],[RS %]]</f>
        <v>0</v>
      </c>
      <c r="J204" s="22">
        <f>IF(Table5[[#This Row],[RS]]&gt;Table5[[#This Row],[Minimum rent]],Table5[[#This Row],[RS]]-Table5[[#This Row],[Minimum rent]],0)</f>
        <v>0</v>
      </c>
      <c r="K204" s="22">
        <f>+Table5[[#This Row],[TOR]]+Table5[[#This Row],[Minimum rent]]</f>
        <v>0</v>
      </c>
      <c r="L204" s="2" t="e">
        <f>AVERAGEIF(A:A,Table5[[#This Row],[Truck Name ]],K:K)</f>
        <v>#DIV/0!</v>
      </c>
      <c r="M204" s="27" t="e">
        <f>AVERAGEIF(A:A,Table5[[#This Row],[Truck Name ]],G:G)</f>
        <v>#DIV/0!</v>
      </c>
      <c r="N204" s="34">
        <f>IFERROR(Table5[[#This Row],[Revenue (Rent+TOR)]]/Table5[[#This Row],[actual  sales ]],0)</f>
        <v>0</v>
      </c>
      <c r="O204" s="27"/>
      <c r="P204" s="27"/>
      <c r="Q204" s="27">
        <f>+Table5[[#This Row],[Invoices]]-Table5[[#This Row],[Collected (EGP)]]</f>
        <v>0</v>
      </c>
      <c r="R204" s="46">
        <f>IFERROR(Table5[[#This Row],[Collected (EGP)]]/Table5[[#This Row],[Invoices]],0)</f>
        <v>0</v>
      </c>
      <c r="S204" s="27" t="str">
        <f t="shared" si="3"/>
        <v>High</v>
      </c>
    </row>
    <row r="205" spans="1:19" x14ac:dyDescent="0.25">
      <c r="A205" s="20"/>
      <c r="B205" s="21"/>
      <c r="C205" s="43"/>
      <c r="D205" s="21"/>
      <c r="E205" s="43"/>
      <c r="F205" s="22"/>
      <c r="G205" s="22"/>
      <c r="H205" s="23"/>
      <c r="I205" s="22">
        <f>+Table5[[#This Row],[actual  sales ]]*Table5[[#This Row],[RS %]]</f>
        <v>0</v>
      </c>
      <c r="J205" s="22">
        <f>IF(Table5[[#This Row],[RS]]&gt;Table5[[#This Row],[Minimum rent]],Table5[[#This Row],[RS]]-Table5[[#This Row],[Minimum rent]],0)</f>
        <v>0</v>
      </c>
      <c r="K205" s="22">
        <f>+Table5[[#This Row],[TOR]]+Table5[[#This Row],[Minimum rent]]</f>
        <v>0</v>
      </c>
      <c r="L205" s="2" t="e">
        <f>AVERAGEIF(A:A,Table5[[#This Row],[Truck Name ]],K:K)</f>
        <v>#DIV/0!</v>
      </c>
      <c r="M205" s="27" t="e">
        <f>AVERAGEIF(A:A,Table5[[#This Row],[Truck Name ]],G:G)</f>
        <v>#DIV/0!</v>
      </c>
      <c r="N205" s="34">
        <f>IFERROR(Table5[[#This Row],[Revenue (Rent+TOR)]]/Table5[[#This Row],[actual  sales ]],0)</f>
        <v>0</v>
      </c>
      <c r="O205" s="27"/>
      <c r="P205" s="27"/>
      <c r="Q205" s="27">
        <f>+Table5[[#This Row],[Invoices]]-Table5[[#This Row],[Collected (EGP)]]</f>
        <v>0</v>
      </c>
      <c r="R205" s="46">
        <f>IFERROR(Table5[[#This Row],[Collected (EGP)]]/Table5[[#This Row],[Invoices]],0)</f>
        <v>0</v>
      </c>
      <c r="S205" s="27" t="str">
        <f t="shared" si="3"/>
        <v>High</v>
      </c>
    </row>
    <row r="206" spans="1:19" x14ac:dyDescent="0.25">
      <c r="A206" s="20"/>
      <c r="B206" s="21"/>
      <c r="C206" s="43"/>
      <c r="D206" s="21"/>
      <c r="E206" s="43"/>
      <c r="F206" s="22"/>
      <c r="G206" s="22"/>
      <c r="H206" s="23"/>
      <c r="I206" s="22">
        <f>+Table5[[#This Row],[actual  sales ]]*Table5[[#This Row],[RS %]]</f>
        <v>0</v>
      </c>
      <c r="J206" s="22">
        <f>IF(Table5[[#This Row],[RS]]&gt;Table5[[#This Row],[Minimum rent]],Table5[[#This Row],[RS]]-Table5[[#This Row],[Minimum rent]],0)</f>
        <v>0</v>
      </c>
      <c r="K206" s="22">
        <f>+Table5[[#This Row],[TOR]]+Table5[[#This Row],[Minimum rent]]</f>
        <v>0</v>
      </c>
      <c r="L206" s="2" t="e">
        <f>AVERAGEIF(A:A,Table5[[#This Row],[Truck Name ]],K:K)</f>
        <v>#DIV/0!</v>
      </c>
      <c r="M206" s="27" t="e">
        <f>AVERAGEIF(A:A,Table5[[#This Row],[Truck Name ]],G:G)</f>
        <v>#DIV/0!</v>
      </c>
      <c r="N206" s="34">
        <f>IFERROR(Table5[[#This Row],[Revenue (Rent+TOR)]]/Table5[[#This Row],[actual  sales ]],0)</f>
        <v>0</v>
      </c>
      <c r="O206" s="27"/>
      <c r="P206" s="27"/>
      <c r="Q206" s="27">
        <f>+Table5[[#This Row],[Invoices]]-Table5[[#This Row],[Collected (EGP)]]</f>
        <v>0</v>
      </c>
      <c r="R206" s="46">
        <f>IFERROR(Table5[[#This Row],[Collected (EGP)]]/Table5[[#This Row],[Invoices]],0)</f>
        <v>0</v>
      </c>
      <c r="S206" s="27" t="str">
        <f t="shared" si="3"/>
        <v>High</v>
      </c>
    </row>
    <row r="207" spans="1:19" x14ac:dyDescent="0.25">
      <c r="A207" s="20"/>
      <c r="B207" s="21"/>
      <c r="C207" s="43"/>
      <c r="D207" s="21"/>
      <c r="E207" s="43"/>
      <c r="F207" s="22"/>
      <c r="G207" s="22"/>
      <c r="H207" s="23"/>
      <c r="I207" s="22">
        <f>+Table5[[#This Row],[actual  sales ]]*Table5[[#This Row],[RS %]]</f>
        <v>0</v>
      </c>
      <c r="J207" s="22">
        <f>IF(Table5[[#This Row],[RS]]&gt;Table5[[#This Row],[Minimum rent]],Table5[[#This Row],[RS]]-Table5[[#This Row],[Minimum rent]],0)</f>
        <v>0</v>
      </c>
      <c r="K207" s="22">
        <f>+Table5[[#This Row],[TOR]]+Table5[[#This Row],[Minimum rent]]</f>
        <v>0</v>
      </c>
      <c r="L207" s="2" t="e">
        <f>AVERAGEIF(A:A,Table5[[#This Row],[Truck Name ]],K:K)</f>
        <v>#DIV/0!</v>
      </c>
      <c r="M207" s="27" t="e">
        <f>AVERAGEIF(A:A,Table5[[#This Row],[Truck Name ]],G:G)</f>
        <v>#DIV/0!</v>
      </c>
      <c r="N207" s="34">
        <f>IFERROR(Table5[[#This Row],[Revenue (Rent+TOR)]]/Table5[[#This Row],[actual  sales ]],0)</f>
        <v>0</v>
      </c>
      <c r="O207" s="27"/>
      <c r="P207" s="27"/>
      <c r="Q207" s="27">
        <f>+Table5[[#This Row],[Invoices]]-Table5[[#This Row],[Collected (EGP)]]</f>
        <v>0</v>
      </c>
      <c r="R207" s="46">
        <f>IFERROR(Table5[[#This Row],[Collected (EGP)]]/Table5[[#This Row],[Invoices]],0)</f>
        <v>0</v>
      </c>
      <c r="S207" s="27" t="str">
        <f t="shared" si="3"/>
        <v>High</v>
      </c>
    </row>
    <row r="208" spans="1:19" x14ac:dyDescent="0.25">
      <c r="A208" s="20"/>
      <c r="B208" s="21"/>
      <c r="C208" s="43"/>
      <c r="D208" s="21"/>
      <c r="E208" s="43"/>
      <c r="F208" s="22"/>
      <c r="G208" s="22"/>
      <c r="H208" s="23"/>
      <c r="I208" s="22">
        <f>+Table5[[#This Row],[actual  sales ]]*Table5[[#This Row],[RS %]]</f>
        <v>0</v>
      </c>
      <c r="J208" s="22">
        <f>IF(Table5[[#This Row],[RS]]&gt;Table5[[#This Row],[Minimum rent]],Table5[[#This Row],[RS]]-Table5[[#This Row],[Minimum rent]],0)</f>
        <v>0</v>
      </c>
      <c r="K208" s="22">
        <f>+Table5[[#This Row],[TOR]]+Table5[[#This Row],[Minimum rent]]</f>
        <v>0</v>
      </c>
      <c r="L208" s="2" t="e">
        <f>AVERAGEIF(A:A,Table5[[#This Row],[Truck Name ]],K:K)</f>
        <v>#DIV/0!</v>
      </c>
      <c r="M208" s="27" t="e">
        <f>AVERAGEIF(A:A,Table5[[#This Row],[Truck Name ]],G:G)</f>
        <v>#DIV/0!</v>
      </c>
      <c r="N208" s="34">
        <f>IFERROR(Table5[[#This Row],[Revenue (Rent+TOR)]]/Table5[[#This Row],[actual  sales ]],0)</f>
        <v>0</v>
      </c>
      <c r="O208" s="27"/>
      <c r="P208" s="27"/>
      <c r="Q208" s="27">
        <f>+Table5[[#This Row],[Invoices]]-Table5[[#This Row],[Collected (EGP)]]</f>
        <v>0</v>
      </c>
      <c r="R208" s="46">
        <f>IFERROR(Table5[[#This Row],[Collected (EGP)]]/Table5[[#This Row],[Invoices]],0)</f>
        <v>0</v>
      </c>
      <c r="S208" s="27" t="str">
        <f t="shared" si="3"/>
        <v>High</v>
      </c>
    </row>
    <row r="209" spans="1:19" x14ac:dyDescent="0.25">
      <c r="A209" s="20"/>
      <c r="B209" s="21"/>
      <c r="C209" s="43"/>
      <c r="D209" s="21"/>
      <c r="E209" s="43"/>
      <c r="F209" s="22"/>
      <c r="G209" s="22"/>
      <c r="H209" s="23"/>
      <c r="I209" s="22">
        <f>+Table5[[#This Row],[actual  sales ]]*Table5[[#This Row],[RS %]]</f>
        <v>0</v>
      </c>
      <c r="J209" s="22">
        <f>IF(Table5[[#This Row],[RS]]&gt;Table5[[#This Row],[Minimum rent]],Table5[[#This Row],[RS]]-Table5[[#This Row],[Minimum rent]],0)</f>
        <v>0</v>
      </c>
      <c r="K209" s="22">
        <f>+Table5[[#This Row],[TOR]]+Table5[[#This Row],[Minimum rent]]</f>
        <v>0</v>
      </c>
      <c r="L209" s="2" t="e">
        <f>AVERAGEIF(A:A,Table5[[#This Row],[Truck Name ]],K:K)</f>
        <v>#DIV/0!</v>
      </c>
      <c r="M209" s="27" t="e">
        <f>AVERAGEIF(A:A,Table5[[#This Row],[Truck Name ]],G:G)</f>
        <v>#DIV/0!</v>
      </c>
      <c r="N209" s="34">
        <f>IFERROR(Table5[[#This Row],[Revenue (Rent+TOR)]]/Table5[[#This Row],[actual  sales ]],0)</f>
        <v>0</v>
      </c>
      <c r="O209" s="27"/>
      <c r="P209" s="27"/>
      <c r="Q209" s="27">
        <f>+Table5[[#This Row],[Invoices]]-Table5[[#This Row],[Collected (EGP)]]</f>
        <v>0</v>
      </c>
      <c r="R209" s="46">
        <f>IFERROR(Table5[[#This Row],[Collected (EGP)]]/Table5[[#This Row],[Invoices]],0)</f>
        <v>0</v>
      </c>
      <c r="S209" s="27" t="str">
        <f t="shared" si="3"/>
        <v>High</v>
      </c>
    </row>
    <row r="210" spans="1:19" x14ac:dyDescent="0.25">
      <c r="A210" s="20"/>
      <c r="B210" s="21"/>
      <c r="C210" s="43"/>
      <c r="D210" s="21"/>
      <c r="E210" s="43"/>
      <c r="F210" s="22"/>
      <c r="G210" s="22"/>
      <c r="H210" s="23"/>
      <c r="I210" s="22">
        <f>+Table5[[#This Row],[actual  sales ]]*Table5[[#This Row],[RS %]]</f>
        <v>0</v>
      </c>
      <c r="J210" s="22">
        <f>IF(Table5[[#This Row],[RS]]&gt;Table5[[#This Row],[Minimum rent]],Table5[[#This Row],[RS]]-Table5[[#This Row],[Minimum rent]],0)</f>
        <v>0</v>
      </c>
      <c r="K210" s="22">
        <f>+Table5[[#This Row],[TOR]]+Table5[[#This Row],[Minimum rent]]</f>
        <v>0</v>
      </c>
      <c r="L210" s="2" t="e">
        <f>AVERAGEIF(A:A,Table5[[#This Row],[Truck Name ]],K:K)</f>
        <v>#DIV/0!</v>
      </c>
      <c r="M210" s="27" t="e">
        <f>AVERAGEIF(A:A,Table5[[#This Row],[Truck Name ]],G:G)</f>
        <v>#DIV/0!</v>
      </c>
      <c r="N210" s="34">
        <f>IFERROR(Table5[[#This Row],[Revenue (Rent+TOR)]]/Table5[[#This Row],[actual  sales ]],0)</f>
        <v>0</v>
      </c>
      <c r="O210" s="27"/>
      <c r="P210" s="27"/>
      <c r="Q210" s="27">
        <f>+Table5[[#This Row],[Invoices]]-Table5[[#This Row],[Collected (EGP)]]</f>
        <v>0</v>
      </c>
      <c r="R210" s="46">
        <f>IFERROR(Table5[[#This Row],[Collected (EGP)]]/Table5[[#This Row],[Invoices]],0)</f>
        <v>0</v>
      </c>
      <c r="S210" s="27" t="str">
        <f t="shared" si="3"/>
        <v>High</v>
      </c>
    </row>
    <row r="211" spans="1:19" x14ac:dyDescent="0.25">
      <c r="A211" s="20"/>
      <c r="B211" s="21"/>
      <c r="C211" s="43"/>
      <c r="D211" s="21"/>
      <c r="E211" s="43"/>
      <c r="F211" s="22"/>
      <c r="G211" s="22"/>
      <c r="H211" s="23"/>
      <c r="I211" s="22">
        <f>+Table5[[#This Row],[actual  sales ]]*Table5[[#This Row],[RS %]]</f>
        <v>0</v>
      </c>
      <c r="J211" s="22">
        <f>IF(Table5[[#This Row],[RS]]&gt;Table5[[#This Row],[Minimum rent]],Table5[[#This Row],[RS]]-Table5[[#This Row],[Minimum rent]],0)</f>
        <v>0</v>
      </c>
      <c r="K211" s="22">
        <f>+Table5[[#This Row],[TOR]]+Table5[[#This Row],[Minimum rent]]</f>
        <v>0</v>
      </c>
      <c r="L211" s="2" t="e">
        <f>AVERAGEIF(A:A,Table5[[#This Row],[Truck Name ]],K:K)</f>
        <v>#DIV/0!</v>
      </c>
      <c r="M211" s="27" t="e">
        <f>AVERAGEIF(A:A,Table5[[#This Row],[Truck Name ]],G:G)</f>
        <v>#DIV/0!</v>
      </c>
      <c r="N211" s="34">
        <f>IFERROR(Table5[[#This Row],[Revenue (Rent+TOR)]]/Table5[[#This Row],[actual  sales ]],0)</f>
        <v>0</v>
      </c>
      <c r="O211" s="27"/>
      <c r="P211" s="27"/>
      <c r="Q211" s="27">
        <f>+Table5[[#This Row],[Invoices]]-Table5[[#This Row],[Collected (EGP)]]</f>
        <v>0</v>
      </c>
      <c r="R211" s="46">
        <f>IFERROR(Table5[[#This Row],[Collected (EGP)]]/Table5[[#This Row],[Invoices]],0)</f>
        <v>0</v>
      </c>
      <c r="S211" s="27" t="str">
        <f t="shared" si="3"/>
        <v>High</v>
      </c>
    </row>
    <row r="212" spans="1:19" x14ac:dyDescent="0.25">
      <c r="A212" s="20"/>
      <c r="B212" s="21"/>
      <c r="C212" s="43"/>
      <c r="D212" s="21"/>
      <c r="E212" s="43"/>
      <c r="F212" s="22"/>
      <c r="G212" s="22"/>
      <c r="H212" s="23"/>
      <c r="I212" s="22">
        <f>+Table5[[#This Row],[actual  sales ]]*Table5[[#This Row],[RS %]]</f>
        <v>0</v>
      </c>
      <c r="J212" s="22">
        <f>IF(Table5[[#This Row],[RS]]&gt;Table5[[#This Row],[Minimum rent]],Table5[[#This Row],[RS]]-Table5[[#This Row],[Minimum rent]],0)</f>
        <v>0</v>
      </c>
      <c r="K212" s="22">
        <f>+Table5[[#This Row],[TOR]]+Table5[[#This Row],[Minimum rent]]</f>
        <v>0</v>
      </c>
      <c r="L212" s="2" t="e">
        <f>AVERAGEIF(A:A,Table5[[#This Row],[Truck Name ]],K:K)</f>
        <v>#DIV/0!</v>
      </c>
      <c r="M212" s="27" t="e">
        <f>AVERAGEIF(A:A,Table5[[#This Row],[Truck Name ]],G:G)</f>
        <v>#DIV/0!</v>
      </c>
      <c r="N212" s="34">
        <f>IFERROR(Table5[[#This Row],[Revenue (Rent+TOR)]]/Table5[[#This Row],[actual  sales ]],0)</f>
        <v>0</v>
      </c>
      <c r="O212" s="27"/>
      <c r="P212" s="27"/>
      <c r="Q212" s="27">
        <f>+Table5[[#This Row],[Invoices]]-Table5[[#This Row],[Collected (EGP)]]</f>
        <v>0</v>
      </c>
      <c r="R212" s="46">
        <f>IFERROR(Table5[[#This Row],[Collected (EGP)]]/Table5[[#This Row],[Invoices]],0)</f>
        <v>0</v>
      </c>
      <c r="S212" s="27" t="str">
        <f t="shared" si="3"/>
        <v>High</v>
      </c>
    </row>
    <row r="213" spans="1:19" x14ac:dyDescent="0.25">
      <c r="A213" s="20"/>
      <c r="B213" s="21"/>
      <c r="C213" s="43"/>
      <c r="D213" s="21"/>
      <c r="E213" s="43"/>
      <c r="F213" s="22"/>
      <c r="G213" s="22"/>
      <c r="H213" s="23"/>
      <c r="I213" s="22">
        <f>+Table5[[#This Row],[actual  sales ]]*Table5[[#This Row],[RS %]]</f>
        <v>0</v>
      </c>
      <c r="J213" s="22">
        <f>IF(Table5[[#This Row],[RS]]&gt;Table5[[#This Row],[Minimum rent]],Table5[[#This Row],[RS]]-Table5[[#This Row],[Minimum rent]],0)</f>
        <v>0</v>
      </c>
      <c r="K213" s="22">
        <f>+Table5[[#This Row],[TOR]]+Table5[[#This Row],[Minimum rent]]</f>
        <v>0</v>
      </c>
      <c r="L213" s="2" t="e">
        <f>AVERAGEIF(A:A,Table5[[#This Row],[Truck Name ]],K:K)</f>
        <v>#DIV/0!</v>
      </c>
      <c r="M213" s="27" t="e">
        <f>AVERAGEIF(A:A,Table5[[#This Row],[Truck Name ]],G:G)</f>
        <v>#DIV/0!</v>
      </c>
      <c r="N213" s="34">
        <f>IFERROR(Table5[[#This Row],[Revenue (Rent+TOR)]]/Table5[[#This Row],[actual  sales ]],0)</f>
        <v>0</v>
      </c>
      <c r="O213" s="27"/>
      <c r="P213" s="27"/>
      <c r="Q213" s="27">
        <f>+Table5[[#This Row],[Invoices]]-Table5[[#This Row],[Collected (EGP)]]</f>
        <v>0</v>
      </c>
      <c r="R213" s="46">
        <f>IFERROR(Table5[[#This Row],[Collected (EGP)]]/Table5[[#This Row],[Invoices]],0)</f>
        <v>0</v>
      </c>
      <c r="S213" s="27" t="str">
        <f t="shared" si="3"/>
        <v>High</v>
      </c>
    </row>
    <row r="214" spans="1:19" x14ac:dyDescent="0.25">
      <c r="A214" s="20"/>
      <c r="B214" s="21"/>
      <c r="C214" s="43"/>
      <c r="D214" s="21"/>
      <c r="E214" s="43"/>
      <c r="F214" s="22"/>
      <c r="G214" s="22"/>
      <c r="H214" s="23"/>
      <c r="I214" s="22">
        <f>+Table5[[#This Row],[actual  sales ]]*Table5[[#This Row],[RS %]]</f>
        <v>0</v>
      </c>
      <c r="J214" s="22">
        <f>IF(Table5[[#This Row],[RS]]&gt;Table5[[#This Row],[Minimum rent]],Table5[[#This Row],[RS]]-Table5[[#This Row],[Minimum rent]],0)</f>
        <v>0</v>
      </c>
      <c r="K214" s="22">
        <f>+Table5[[#This Row],[TOR]]+Table5[[#This Row],[Minimum rent]]</f>
        <v>0</v>
      </c>
      <c r="L214" s="2" t="e">
        <f>AVERAGEIF(A:A,Table5[[#This Row],[Truck Name ]],K:K)</f>
        <v>#DIV/0!</v>
      </c>
      <c r="M214" s="27" t="e">
        <f>AVERAGEIF(A:A,Table5[[#This Row],[Truck Name ]],G:G)</f>
        <v>#DIV/0!</v>
      </c>
      <c r="N214" s="34">
        <f>IFERROR(Table5[[#This Row],[Revenue (Rent+TOR)]]/Table5[[#This Row],[actual  sales ]],0)</f>
        <v>0</v>
      </c>
      <c r="O214" s="27"/>
      <c r="P214" s="27"/>
      <c r="Q214" s="27">
        <f>+Table5[[#This Row],[Invoices]]-Table5[[#This Row],[Collected (EGP)]]</f>
        <v>0</v>
      </c>
      <c r="R214" s="46">
        <f>IFERROR(Table5[[#This Row],[Collected (EGP)]]/Table5[[#This Row],[Invoices]],0)</f>
        <v>0</v>
      </c>
      <c r="S214" s="27" t="str">
        <f t="shared" si="3"/>
        <v>High</v>
      </c>
    </row>
    <row r="215" spans="1:19" x14ac:dyDescent="0.25">
      <c r="A215" s="20"/>
      <c r="B215" s="21"/>
      <c r="C215" s="43"/>
      <c r="D215" s="21"/>
      <c r="E215" s="43"/>
      <c r="F215" s="22"/>
      <c r="G215" s="22"/>
      <c r="H215" s="23"/>
      <c r="I215" s="22">
        <f>+Table5[[#This Row],[actual  sales ]]*Table5[[#This Row],[RS %]]</f>
        <v>0</v>
      </c>
      <c r="J215" s="22">
        <f>IF(Table5[[#This Row],[RS]]&gt;Table5[[#This Row],[Minimum rent]],Table5[[#This Row],[RS]]-Table5[[#This Row],[Minimum rent]],0)</f>
        <v>0</v>
      </c>
      <c r="K215" s="22">
        <f>+Table5[[#This Row],[TOR]]+Table5[[#This Row],[Minimum rent]]</f>
        <v>0</v>
      </c>
      <c r="L215" s="2" t="e">
        <f>AVERAGEIF(A:A,Table5[[#This Row],[Truck Name ]],K:K)</f>
        <v>#DIV/0!</v>
      </c>
      <c r="M215" s="27" t="e">
        <f>AVERAGEIF(A:A,Table5[[#This Row],[Truck Name ]],G:G)</f>
        <v>#DIV/0!</v>
      </c>
      <c r="N215" s="34">
        <f>IFERROR(Table5[[#This Row],[Revenue (Rent+TOR)]]/Table5[[#This Row],[actual  sales ]],0)</f>
        <v>0</v>
      </c>
      <c r="O215" s="27"/>
      <c r="P215" s="27"/>
      <c r="Q215" s="27">
        <f>+Table5[[#This Row],[Invoices]]-Table5[[#This Row],[Collected (EGP)]]</f>
        <v>0</v>
      </c>
      <c r="R215" s="46">
        <f>IFERROR(Table5[[#This Row],[Collected (EGP)]]/Table5[[#This Row],[Invoices]],0)</f>
        <v>0</v>
      </c>
      <c r="S215" s="27" t="str">
        <f t="shared" si="3"/>
        <v>High</v>
      </c>
    </row>
    <row r="216" spans="1:19" x14ac:dyDescent="0.25">
      <c r="A216" s="20"/>
      <c r="B216" s="21"/>
      <c r="C216" s="43"/>
      <c r="D216" s="21"/>
      <c r="E216" s="43"/>
      <c r="F216" s="22"/>
      <c r="G216" s="22"/>
      <c r="H216" s="23"/>
      <c r="I216" s="22">
        <f>+Table5[[#This Row],[actual  sales ]]*Table5[[#This Row],[RS %]]</f>
        <v>0</v>
      </c>
      <c r="J216" s="22">
        <f>IF(Table5[[#This Row],[RS]]&gt;Table5[[#This Row],[Minimum rent]],Table5[[#This Row],[RS]]-Table5[[#This Row],[Minimum rent]],0)</f>
        <v>0</v>
      </c>
      <c r="K216" s="22">
        <f>+Table5[[#This Row],[TOR]]+Table5[[#This Row],[Minimum rent]]</f>
        <v>0</v>
      </c>
      <c r="L216" s="2" t="e">
        <f>AVERAGEIF(A:A,Table5[[#This Row],[Truck Name ]],K:K)</f>
        <v>#DIV/0!</v>
      </c>
      <c r="M216" s="27" t="e">
        <f>AVERAGEIF(A:A,Table5[[#This Row],[Truck Name ]],G:G)</f>
        <v>#DIV/0!</v>
      </c>
      <c r="N216" s="34">
        <f>IFERROR(Table5[[#This Row],[Revenue (Rent+TOR)]]/Table5[[#This Row],[actual  sales ]],0)</f>
        <v>0</v>
      </c>
      <c r="O216" s="27"/>
      <c r="P216" s="27"/>
      <c r="Q216" s="27">
        <f>+Table5[[#This Row],[Invoices]]-Table5[[#This Row],[Collected (EGP)]]</f>
        <v>0</v>
      </c>
      <c r="R216" s="46">
        <f>IFERROR(Table5[[#This Row],[Collected (EGP)]]/Table5[[#This Row],[Invoices]],0)</f>
        <v>0</v>
      </c>
      <c r="S216" s="27" t="str">
        <f t="shared" si="3"/>
        <v>High</v>
      </c>
    </row>
    <row r="217" spans="1:19" x14ac:dyDescent="0.25">
      <c r="A217" s="20"/>
      <c r="B217" s="21"/>
      <c r="C217" s="43"/>
      <c r="D217" s="21"/>
      <c r="E217" s="43"/>
      <c r="F217" s="22"/>
      <c r="G217" s="22"/>
      <c r="H217" s="23"/>
      <c r="I217" s="22">
        <f>+Table5[[#This Row],[actual  sales ]]*Table5[[#This Row],[RS %]]</f>
        <v>0</v>
      </c>
      <c r="J217" s="22">
        <f>IF(Table5[[#This Row],[RS]]&gt;Table5[[#This Row],[Minimum rent]],Table5[[#This Row],[RS]]-Table5[[#This Row],[Minimum rent]],0)</f>
        <v>0</v>
      </c>
      <c r="K217" s="22">
        <f>+Table5[[#This Row],[TOR]]+Table5[[#This Row],[Minimum rent]]</f>
        <v>0</v>
      </c>
      <c r="L217" s="2" t="e">
        <f>AVERAGEIF(A:A,Table5[[#This Row],[Truck Name ]],K:K)</f>
        <v>#DIV/0!</v>
      </c>
      <c r="M217" s="27" t="e">
        <f>AVERAGEIF(A:A,Table5[[#This Row],[Truck Name ]],G:G)</f>
        <v>#DIV/0!</v>
      </c>
      <c r="N217" s="34">
        <f>IFERROR(Table5[[#This Row],[Revenue (Rent+TOR)]]/Table5[[#This Row],[actual  sales ]],0)</f>
        <v>0</v>
      </c>
      <c r="O217" s="27"/>
      <c r="P217" s="27"/>
      <c r="Q217" s="27">
        <f>+Table5[[#This Row],[Invoices]]-Table5[[#This Row],[Collected (EGP)]]</f>
        <v>0</v>
      </c>
      <c r="R217" s="46">
        <f>IFERROR(Table5[[#This Row],[Collected (EGP)]]/Table5[[#This Row],[Invoices]],0)</f>
        <v>0</v>
      </c>
      <c r="S217" s="27" t="str">
        <f t="shared" si="3"/>
        <v>High</v>
      </c>
    </row>
    <row r="218" spans="1:19" x14ac:dyDescent="0.25">
      <c r="A218" s="20"/>
      <c r="B218" s="21"/>
      <c r="C218" s="43"/>
      <c r="D218" s="21"/>
      <c r="E218" s="43"/>
      <c r="F218" s="22"/>
      <c r="G218" s="22"/>
      <c r="H218" s="23"/>
      <c r="I218" s="22">
        <f>+Table5[[#This Row],[actual  sales ]]*Table5[[#This Row],[RS %]]</f>
        <v>0</v>
      </c>
      <c r="J218" s="22">
        <f>IF(Table5[[#This Row],[RS]]&gt;Table5[[#This Row],[Minimum rent]],Table5[[#This Row],[RS]]-Table5[[#This Row],[Minimum rent]],0)</f>
        <v>0</v>
      </c>
      <c r="K218" s="22">
        <f>+Table5[[#This Row],[TOR]]+Table5[[#This Row],[Minimum rent]]</f>
        <v>0</v>
      </c>
      <c r="L218" s="2" t="e">
        <f>AVERAGEIF(A:A,Table5[[#This Row],[Truck Name ]],K:K)</f>
        <v>#DIV/0!</v>
      </c>
      <c r="M218" s="27" t="e">
        <f>AVERAGEIF(A:A,Table5[[#This Row],[Truck Name ]],G:G)</f>
        <v>#DIV/0!</v>
      </c>
      <c r="N218" s="34">
        <f>IFERROR(Table5[[#This Row],[Revenue (Rent+TOR)]]/Table5[[#This Row],[actual  sales ]],0)</f>
        <v>0</v>
      </c>
      <c r="O218" s="27"/>
      <c r="P218" s="27"/>
      <c r="Q218" s="27">
        <f>+Table5[[#This Row],[Invoices]]-Table5[[#This Row],[Collected (EGP)]]</f>
        <v>0</v>
      </c>
      <c r="R218" s="46">
        <f>IFERROR(Table5[[#This Row],[Collected (EGP)]]/Table5[[#This Row],[Invoices]],0)</f>
        <v>0</v>
      </c>
      <c r="S218" s="27" t="str">
        <f t="shared" si="3"/>
        <v>High</v>
      </c>
    </row>
    <row r="219" spans="1:19" x14ac:dyDescent="0.25">
      <c r="A219" s="20"/>
      <c r="B219" s="21"/>
      <c r="C219" s="43"/>
      <c r="D219" s="21"/>
      <c r="E219" s="43"/>
      <c r="F219" s="22"/>
      <c r="G219" s="22"/>
      <c r="H219" s="23"/>
      <c r="I219" s="22">
        <f>+Table5[[#This Row],[actual  sales ]]*Table5[[#This Row],[RS %]]</f>
        <v>0</v>
      </c>
      <c r="J219" s="22">
        <f>IF(Table5[[#This Row],[RS]]&gt;Table5[[#This Row],[Minimum rent]],Table5[[#This Row],[RS]]-Table5[[#This Row],[Minimum rent]],0)</f>
        <v>0</v>
      </c>
      <c r="K219" s="22">
        <f>+Table5[[#This Row],[TOR]]+Table5[[#This Row],[Minimum rent]]</f>
        <v>0</v>
      </c>
      <c r="L219" s="2" t="e">
        <f>AVERAGEIF(A:A,Table5[[#This Row],[Truck Name ]],K:K)</f>
        <v>#DIV/0!</v>
      </c>
      <c r="M219" s="27" t="e">
        <f>AVERAGEIF(A:A,Table5[[#This Row],[Truck Name ]],G:G)</f>
        <v>#DIV/0!</v>
      </c>
      <c r="N219" s="34">
        <f>IFERROR(Table5[[#This Row],[Revenue (Rent+TOR)]]/Table5[[#This Row],[actual  sales ]],0)</f>
        <v>0</v>
      </c>
      <c r="O219" s="27"/>
      <c r="P219" s="27"/>
      <c r="Q219" s="27">
        <f>+Table5[[#This Row],[Invoices]]-Table5[[#This Row],[Collected (EGP)]]</f>
        <v>0</v>
      </c>
      <c r="R219" s="46">
        <f>IFERROR(Table5[[#This Row],[Collected (EGP)]]/Table5[[#This Row],[Invoices]],0)</f>
        <v>0</v>
      </c>
      <c r="S219" s="27" t="str">
        <f t="shared" si="3"/>
        <v>High</v>
      </c>
    </row>
    <row r="220" spans="1:19" x14ac:dyDescent="0.25">
      <c r="A220" s="20"/>
      <c r="B220" s="21"/>
      <c r="C220" s="43"/>
      <c r="D220" s="21"/>
      <c r="E220" s="43"/>
      <c r="F220" s="22"/>
      <c r="G220" s="22"/>
      <c r="H220" s="23"/>
      <c r="I220" s="22">
        <f>+Table5[[#This Row],[actual  sales ]]*Table5[[#This Row],[RS %]]</f>
        <v>0</v>
      </c>
      <c r="J220" s="22">
        <f>IF(Table5[[#This Row],[RS]]&gt;Table5[[#This Row],[Minimum rent]],Table5[[#This Row],[RS]]-Table5[[#This Row],[Minimum rent]],0)</f>
        <v>0</v>
      </c>
      <c r="K220" s="22">
        <f>+Table5[[#This Row],[TOR]]+Table5[[#This Row],[Minimum rent]]</f>
        <v>0</v>
      </c>
      <c r="L220" s="2" t="e">
        <f>AVERAGEIF(A:A,Table5[[#This Row],[Truck Name ]],K:K)</f>
        <v>#DIV/0!</v>
      </c>
      <c r="M220" s="27" t="e">
        <f>AVERAGEIF(A:A,Table5[[#This Row],[Truck Name ]],G:G)</f>
        <v>#DIV/0!</v>
      </c>
      <c r="N220" s="34">
        <f>IFERROR(Table5[[#This Row],[Revenue (Rent+TOR)]]/Table5[[#This Row],[actual  sales ]],0)</f>
        <v>0</v>
      </c>
      <c r="O220" s="27"/>
      <c r="P220" s="27"/>
      <c r="Q220" s="27">
        <f>+Table5[[#This Row],[Invoices]]-Table5[[#This Row],[Collected (EGP)]]</f>
        <v>0</v>
      </c>
      <c r="R220" s="46">
        <f>IFERROR(Table5[[#This Row],[Collected (EGP)]]/Table5[[#This Row],[Invoices]],0)</f>
        <v>0</v>
      </c>
      <c r="S220" s="27" t="str">
        <f t="shared" si="3"/>
        <v>High</v>
      </c>
    </row>
    <row r="221" spans="1:19" x14ac:dyDescent="0.25">
      <c r="A221" s="20"/>
      <c r="B221" s="21"/>
      <c r="C221" s="43"/>
      <c r="D221" s="21"/>
      <c r="E221" s="43"/>
      <c r="F221" s="22"/>
      <c r="G221" s="22"/>
      <c r="H221" s="23"/>
      <c r="I221" s="22">
        <f>+Table5[[#This Row],[actual  sales ]]*Table5[[#This Row],[RS %]]</f>
        <v>0</v>
      </c>
      <c r="J221" s="22">
        <f>IF(Table5[[#This Row],[RS]]&gt;Table5[[#This Row],[Minimum rent]],Table5[[#This Row],[RS]]-Table5[[#This Row],[Minimum rent]],0)</f>
        <v>0</v>
      </c>
      <c r="K221" s="22">
        <f>+Table5[[#This Row],[TOR]]+Table5[[#This Row],[Minimum rent]]</f>
        <v>0</v>
      </c>
      <c r="L221" s="2" t="e">
        <f>AVERAGEIF(A:A,Table5[[#This Row],[Truck Name ]],K:K)</f>
        <v>#DIV/0!</v>
      </c>
      <c r="M221" s="27" t="e">
        <f>AVERAGEIF(A:A,Table5[[#This Row],[Truck Name ]],G:G)</f>
        <v>#DIV/0!</v>
      </c>
      <c r="N221" s="34">
        <f>IFERROR(Table5[[#This Row],[Revenue (Rent+TOR)]]/Table5[[#This Row],[actual  sales ]],0)</f>
        <v>0</v>
      </c>
      <c r="O221" s="27"/>
      <c r="P221" s="27"/>
      <c r="Q221" s="27">
        <f>+Table5[[#This Row],[Invoices]]-Table5[[#This Row],[Collected (EGP)]]</f>
        <v>0</v>
      </c>
      <c r="R221" s="46">
        <f>IFERROR(Table5[[#This Row],[Collected (EGP)]]/Table5[[#This Row],[Invoices]],0)</f>
        <v>0</v>
      </c>
      <c r="S221" s="27" t="str">
        <f t="shared" si="3"/>
        <v>High</v>
      </c>
    </row>
    <row r="222" spans="1:19" x14ac:dyDescent="0.25">
      <c r="A222" s="20"/>
      <c r="B222" s="21"/>
      <c r="C222" s="43"/>
      <c r="D222" s="21"/>
      <c r="E222" s="43"/>
      <c r="F222" s="22"/>
      <c r="G222" s="22"/>
      <c r="H222" s="23"/>
      <c r="I222" s="22">
        <f>+Table5[[#This Row],[actual  sales ]]*Table5[[#This Row],[RS %]]</f>
        <v>0</v>
      </c>
      <c r="J222" s="22">
        <f>IF(Table5[[#This Row],[RS]]&gt;Table5[[#This Row],[Minimum rent]],Table5[[#This Row],[RS]]-Table5[[#This Row],[Minimum rent]],0)</f>
        <v>0</v>
      </c>
      <c r="K222" s="22">
        <f>+Table5[[#This Row],[TOR]]+Table5[[#This Row],[Minimum rent]]</f>
        <v>0</v>
      </c>
      <c r="L222" s="2" t="e">
        <f>AVERAGEIF(A:A,Table5[[#This Row],[Truck Name ]],K:K)</f>
        <v>#DIV/0!</v>
      </c>
      <c r="M222" s="27" t="e">
        <f>AVERAGEIF(A:A,Table5[[#This Row],[Truck Name ]],G:G)</f>
        <v>#DIV/0!</v>
      </c>
      <c r="N222" s="34">
        <f>IFERROR(Table5[[#This Row],[Revenue (Rent+TOR)]]/Table5[[#This Row],[actual  sales ]],0)</f>
        <v>0</v>
      </c>
      <c r="O222" s="27"/>
      <c r="P222" s="27"/>
      <c r="Q222" s="27">
        <f>+Table5[[#This Row],[Invoices]]-Table5[[#This Row],[Collected (EGP)]]</f>
        <v>0</v>
      </c>
      <c r="R222" s="46">
        <f>IFERROR(Table5[[#This Row],[Collected (EGP)]]/Table5[[#This Row],[Invoices]],0)</f>
        <v>0</v>
      </c>
      <c r="S222" s="27" t="str">
        <f t="shared" si="3"/>
        <v>High</v>
      </c>
    </row>
    <row r="223" spans="1:19" x14ac:dyDescent="0.25">
      <c r="A223" s="20"/>
      <c r="B223" s="21"/>
      <c r="C223" s="43"/>
      <c r="D223" s="21"/>
      <c r="E223" s="43"/>
      <c r="F223" s="22"/>
      <c r="G223" s="22"/>
      <c r="H223" s="23"/>
      <c r="I223" s="22">
        <f>+Table5[[#This Row],[actual  sales ]]*Table5[[#This Row],[RS %]]</f>
        <v>0</v>
      </c>
      <c r="J223" s="22">
        <f>IF(Table5[[#This Row],[RS]]&gt;Table5[[#This Row],[Minimum rent]],Table5[[#This Row],[RS]]-Table5[[#This Row],[Minimum rent]],0)</f>
        <v>0</v>
      </c>
      <c r="K223" s="22">
        <f>+Table5[[#This Row],[TOR]]+Table5[[#This Row],[Minimum rent]]</f>
        <v>0</v>
      </c>
      <c r="L223" s="2" t="e">
        <f>AVERAGEIF(A:A,Table5[[#This Row],[Truck Name ]],K:K)</f>
        <v>#DIV/0!</v>
      </c>
      <c r="M223" s="27" t="e">
        <f>AVERAGEIF(A:A,Table5[[#This Row],[Truck Name ]],G:G)</f>
        <v>#DIV/0!</v>
      </c>
      <c r="N223" s="34">
        <f>IFERROR(Table5[[#This Row],[Revenue (Rent+TOR)]]/Table5[[#This Row],[actual  sales ]],0)</f>
        <v>0</v>
      </c>
      <c r="O223" s="27"/>
      <c r="P223" s="27"/>
      <c r="Q223" s="27">
        <f>+Table5[[#This Row],[Invoices]]-Table5[[#This Row],[Collected (EGP)]]</f>
        <v>0</v>
      </c>
      <c r="R223" s="46">
        <f>IFERROR(Table5[[#This Row],[Collected (EGP)]]/Table5[[#This Row],[Invoices]],0)</f>
        <v>0</v>
      </c>
      <c r="S223" s="27" t="str">
        <f t="shared" si="3"/>
        <v>High</v>
      </c>
    </row>
    <row r="224" spans="1:19" x14ac:dyDescent="0.25">
      <c r="A224" s="20"/>
      <c r="B224" s="21"/>
      <c r="C224" s="43"/>
      <c r="D224" s="21"/>
      <c r="E224" s="43"/>
      <c r="F224" s="22"/>
      <c r="G224" s="22"/>
      <c r="H224" s="23"/>
      <c r="I224" s="22">
        <f>+Table5[[#This Row],[actual  sales ]]*Table5[[#This Row],[RS %]]</f>
        <v>0</v>
      </c>
      <c r="J224" s="22">
        <f>IF(Table5[[#This Row],[RS]]&gt;Table5[[#This Row],[Minimum rent]],Table5[[#This Row],[RS]]-Table5[[#This Row],[Minimum rent]],0)</f>
        <v>0</v>
      </c>
      <c r="K224" s="22">
        <f>+Table5[[#This Row],[TOR]]+Table5[[#This Row],[Minimum rent]]</f>
        <v>0</v>
      </c>
      <c r="L224" s="2" t="e">
        <f>AVERAGEIF(A:A,Table5[[#This Row],[Truck Name ]],K:K)</f>
        <v>#DIV/0!</v>
      </c>
      <c r="M224" s="27" t="e">
        <f>AVERAGEIF(A:A,Table5[[#This Row],[Truck Name ]],G:G)</f>
        <v>#DIV/0!</v>
      </c>
      <c r="N224" s="34">
        <f>IFERROR(Table5[[#This Row],[Revenue (Rent+TOR)]]/Table5[[#This Row],[actual  sales ]],0)</f>
        <v>0</v>
      </c>
      <c r="O224" s="27"/>
      <c r="P224" s="27"/>
      <c r="Q224" s="27">
        <f>+Table5[[#This Row],[Invoices]]-Table5[[#This Row],[Collected (EGP)]]</f>
        <v>0</v>
      </c>
      <c r="R224" s="46">
        <f>IFERROR(Table5[[#This Row],[Collected (EGP)]]/Table5[[#This Row],[Invoices]],0)</f>
        <v>0</v>
      </c>
      <c r="S224" s="27" t="str">
        <f t="shared" si="3"/>
        <v>High</v>
      </c>
    </row>
    <row r="225" spans="1:19" x14ac:dyDescent="0.25">
      <c r="A225" s="20"/>
      <c r="B225" s="21"/>
      <c r="C225" s="43"/>
      <c r="D225" s="21"/>
      <c r="E225" s="43"/>
      <c r="F225" s="22"/>
      <c r="G225" s="22"/>
      <c r="H225" s="23"/>
      <c r="I225" s="22">
        <f>+Table5[[#This Row],[actual  sales ]]*Table5[[#This Row],[RS %]]</f>
        <v>0</v>
      </c>
      <c r="J225" s="22">
        <f>IF(Table5[[#This Row],[RS]]&gt;Table5[[#This Row],[Minimum rent]],Table5[[#This Row],[RS]]-Table5[[#This Row],[Minimum rent]],0)</f>
        <v>0</v>
      </c>
      <c r="K225" s="22">
        <f>+Table5[[#This Row],[TOR]]+Table5[[#This Row],[Minimum rent]]</f>
        <v>0</v>
      </c>
      <c r="L225" s="2" t="e">
        <f>AVERAGEIF(A:A,Table5[[#This Row],[Truck Name ]],K:K)</f>
        <v>#DIV/0!</v>
      </c>
      <c r="M225" s="27" t="e">
        <f>AVERAGEIF(A:A,Table5[[#This Row],[Truck Name ]],G:G)</f>
        <v>#DIV/0!</v>
      </c>
      <c r="N225" s="34">
        <f>IFERROR(Table5[[#This Row],[Revenue (Rent+TOR)]]/Table5[[#This Row],[actual  sales ]],0)</f>
        <v>0</v>
      </c>
      <c r="O225" s="27"/>
      <c r="P225" s="27"/>
      <c r="Q225" s="27">
        <f>+Table5[[#This Row],[Invoices]]-Table5[[#This Row],[Collected (EGP)]]</f>
        <v>0</v>
      </c>
      <c r="R225" s="46">
        <f>IFERROR(Table5[[#This Row],[Collected (EGP)]]/Table5[[#This Row],[Invoices]],0)</f>
        <v>0</v>
      </c>
      <c r="S225" s="27" t="str">
        <f t="shared" si="3"/>
        <v>High</v>
      </c>
    </row>
    <row r="226" spans="1:19" x14ac:dyDescent="0.25">
      <c r="A226" s="20"/>
      <c r="B226" s="21"/>
      <c r="C226" s="43"/>
      <c r="D226" s="21"/>
      <c r="E226" s="43"/>
      <c r="F226" s="22"/>
      <c r="G226" s="22"/>
      <c r="H226" s="23"/>
      <c r="I226" s="22">
        <f>+Table5[[#This Row],[actual  sales ]]*Table5[[#This Row],[RS %]]</f>
        <v>0</v>
      </c>
      <c r="J226" s="22">
        <f>IF(Table5[[#This Row],[RS]]&gt;Table5[[#This Row],[Minimum rent]],Table5[[#This Row],[RS]]-Table5[[#This Row],[Minimum rent]],0)</f>
        <v>0</v>
      </c>
      <c r="K226" s="22">
        <f>+Table5[[#This Row],[TOR]]+Table5[[#This Row],[Minimum rent]]</f>
        <v>0</v>
      </c>
      <c r="L226" s="2" t="e">
        <f>AVERAGEIF(A:A,Table5[[#This Row],[Truck Name ]],K:K)</f>
        <v>#DIV/0!</v>
      </c>
      <c r="M226" s="27" t="e">
        <f>AVERAGEIF(A:A,Table5[[#This Row],[Truck Name ]],G:G)</f>
        <v>#DIV/0!</v>
      </c>
      <c r="N226" s="34">
        <f>IFERROR(Table5[[#This Row],[Revenue (Rent+TOR)]]/Table5[[#This Row],[actual  sales ]],0)</f>
        <v>0</v>
      </c>
      <c r="O226" s="27"/>
      <c r="P226" s="27"/>
      <c r="Q226" s="27">
        <f>+Table5[[#This Row],[Invoices]]-Table5[[#This Row],[Collected (EGP)]]</f>
        <v>0</v>
      </c>
      <c r="R226" s="46">
        <f>IFERROR(Table5[[#This Row],[Collected (EGP)]]/Table5[[#This Row],[Invoices]],0)</f>
        <v>0</v>
      </c>
      <c r="S226" s="27" t="str">
        <f t="shared" si="3"/>
        <v>High</v>
      </c>
    </row>
    <row r="227" spans="1:19" x14ac:dyDescent="0.25">
      <c r="A227" s="20"/>
      <c r="B227" s="21"/>
      <c r="C227" s="43"/>
      <c r="D227" s="21"/>
      <c r="E227" s="43"/>
      <c r="F227" s="22"/>
      <c r="G227" s="22"/>
      <c r="H227" s="23"/>
      <c r="I227" s="22">
        <f>+Table5[[#This Row],[actual  sales ]]*Table5[[#This Row],[RS %]]</f>
        <v>0</v>
      </c>
      <c r="J227" s="22">
        <f>IF(Table5[[#This Row],[RS]]&gt;Table5[[#This Row],[Minimum rent]],Table5[[#This Row],[RS]]-Table5[[#This Row],[Minimum rent]],0)</f>
        <v>0</v>
      </c>
      <c r="K227" s="22">
        <f>+Table5[[#This Row],[TOR]]+Table5[[#This Row],[Minimum rent]]</f>
        <v>0</v>
      </c>
      <c r="L227" s="2" t="e">
        <f>AVERAGEIF(A:A,Table5[[#This Row],[Truck Name ]],K:K)</f>
        <v>#DIV/0!</v>
      </c>
      <c r="M227" s="27" t="e">
        <f>AVERAGEIF(A:A,Table5[[#This Row],[Truck Name ]],G:G)</f>
        <v>#DIV/0!</v>
      </c>
      <c r="N227" s="34">
        <f>IFERROR(Table5[[#This Row],[Revenue (Rent+TOR)]]/Table5[[#This Row],[actual  sales ]],0)</f>
        <v>0</v>
      </c>
      <c r="O227" s="27"/>
      <c r="P227" s="27"/>
      <c r="Q227" s="27">
        <f>+Table5[[#This Row],[Invoices]]-Table5[[#This Row],[Collected (EGP)]]</f>
        <v>0</v>
      </c>
      <c r="R227" s="46">
        <f>IFERROR(Table5[[#This Row],[Collected (EGP)]]/Table5[[#This Row],[Invoices]],0)</f>
        <v>0</v>
      </c>
      <c r="S227" s="27" t="str">
        <f t="shared" si="3"/>
        <v>High</v>
      </c>
    </row>
    <row r="228" spans="1:19" x14ac:dyDescent="0.25">
      <c r="A228" s="20"/>
      <c r="B228" s="21"/>
      <c r="C228" s="43"/>
      <c r="D228" s="21"/>
      <c r="E228" s="43"/>
      <c r="F228" s="22"/>
      <c r="G228" s="22"/>
      <c r="H228" s="23"/>
      <c r="I228" s="22">
        <f>+Table5[[#This Row],[actual  sales ]]*Table5[[#This Row],[RS %]]</f>
        <v>0</v>
      </c>
      <c r="J228" s="22">
        <f>IF(Table5[[#This Row],[RS]]&gt;Table5[[#This Row],[Minimum rent]],Table5[[#This Row],[RS]]-Table5[[#This Row],[Minimum rent]],0)</f>
        <v>0</v>
      </c>
      <c r="K228" s="22">
        <f>+Table5[[#This Row],[TOR]]+Table5[[#This Row],[Minimum rent]]</f>
        <v>0</v>
      </c>
      <c r="L228" s="2" t="e">
        <f>AVERAGEIF(A:A,Table5[[#This Row],[Truck Name ]],K:K)</f>
        <v>#DIV/0!</v>
      </c>
      <c r="M228" s="27" t="e">
        <f>AVERAGEIF(A:A,Table5[[#This Row],[Truck Name ]],G:G)</f>
        <v>#DIV/0!</v>
      </c>
      <c r="N228" s="34">
        <f>IFERROR(Table5[[#This Row],[Revenue (Rent+TOR)]]/Table5[[#This Row],[actual  sales ]],0)</f>
        <v>0</v>
      </c>
      <c r="O228" s="27"/>
      <c r="P228" s="27"/>
      <c r="Q228" s="27">
        <f>+Table5[[#This Row],[Invoices]]-Table5[[#This Row],[Collected (EGP)]]</f>
        <v>0</v>
      </c>
      <c r="R228" s="46">
        <f>IFERROR(Table5[[#This Row],[Collected (EGP)]]/Table5[[#This Row],[Invoices]],0)</f>
        <v>0</v>
      </c>
      <c r="S228" s="27" t="str">
        <f t="shared" si="3"/>
        <v>High</v>
      </c>
    </row>
    <row r="229" spans="1:19" x14ac:dyDescent="0.25">
      <c r="A229" s="20"/>
      <c r="B229" s="21"/>
      <c r="C229" s="43"/>
      <c r="D229" s="21"/>
      <c r="E229" s="43"/>
      <c r="F229" s="22"/>
      <c r="G229" s="22"/>
      <c r="H229" s="23"/>
      <c r="I229" s="22">
        <f>+Table5[[#This Row],[actual  sales ]]*Table5[[#This Row],[RS %]]</f>
        <v>0</v>
      </c>
      <c r="J229" s="22">
        <f>IF(Table5[[#This Row],[RS]]&gt;Table5[[#This Row],[Minimum rent]],Table5[[#This Row],[RS]]-Table5[[#This Row],[Minimum rent]],0)</f>
        <v>0</v>
      </c>
      <c r="K229" s="22">
        <f>+Table5[[#This Row],[TOR]]+Table5[[#This Row],[Minimum rent]]</f>
        <v>0</v>
      </c>
      <c r="L229" s="2" t="e">
        <f>AVERAGEIF(A:A,Table5[[#This Row],[Truck Name ]],K:K)</f>
        <v>#DIV/0!</v>
      </c>
      <c r="M229" s="27" t="e">
        <f>AVERAGEIF(A:A,Table5[[#This Row],[Truck Name ]],G:G)</f>
        <v>#DIV/0!</v>
      </c>
      <c r="N229" s="34">
        <f>IFERROR(Table5[[#This Row],[Revenue (Rent+TOR)]]/Table5[[#This Row],[actual  sales ]],0)</f>
        <v>0</v>
      </c>
      <c r="O229" s="27"/>
      <c r="P229" s="27"/>
      <c r="Q229" s="27">
        <f>+Table5[[#This Row],[Invoices]]-Table5[[#This Row],[Collected (EGP)]]</f>
        <v>0</v>
      </c>
      <c r="R229" s="46">
        <f>IFERROR(Table5[[#This Row],[Collected (EGP)]]/Table5[[#This Row],[Invoices]],0)</f>
        <v>0</v>
      </c>
      <c r="S229" s="27" t="str">
        <f t="shared" si="3"/>
        <v>High</v>
      </c>
    </row>
    <row r="230" spans="1:19" x14ac:dyDescent="0.25">
      <c r="A230" s="20"/>
      <c r="B230" s="21"/>
      <c r="C230" s="43"/>
      <c r="D230" s="21"/>
      <c r="E230" s="43"/>
      <c r="F230" s="22"/>
      <c r="G230" s="22"/>
      <c r="H230" s="23"/>
      <c r="I230" s="22">
        <f>+Table5[[#This Row],[actual  sales ]]*Table5[[#This Row],[RS %]]</f>
        <v>0</v>
      </c>
      <c r="J230" s="22">
        <f>IF(Table5[[#This Row],[RS]]&gt;Table5[[#This Row],[Minimum rent]],Table5[[#This Row],[RS]]-Table5[[#This Row],[Minimum rent]],0)</f>
        <v>0</v>
      </c>
      <c r="K230" s="22">
        <f>+Table5[[#This Row],[TOR]]+Table5[[#This Row],[Minimum rent]]</f>
        <v>0</v>
      </c>
      <c r="L230" s="2" t="e">
        <f>AVERAGEIF(A:A,Table5[[#This Row],[Truck Name ]],K:K)</f>
        <v>#DIV/0!</v>
      </c>
      <c r="M230" s="27" t="e">
        <f>AVERAGEIF(A:A,Table5[[#This Row],[Truck Name ]],G:G)</f>
        <v>#DIV/0!</v>
      </c>
      <c r="N230" s="34">
        <f>IFERROR(Table5[[#This Row],[Revenue (Rent+TOR)]]/Table5[[#This Row],[actual  sales ]],0)</f>
        <v>0</v>
      </c>
      <c r="O230" s="27"/>
      <c r="P230" s="27"/>
      <c r="Q230" s="27">
        <f>+Table5[[#This Row],[Invoices]]-Table5[[#This Row],[Collected (EGP)]]</f>
        <v>0</v>
      </c>
      <c r="R230" s="46">
        <f>IFERROR(Table5[[#This Row],[Collected (EGP)]]/Table5[[#This Row],[Invoices]],0)</f>
        <v>0</v>
      </c>
      <c r="S230" s="27" t="str">
        <f t="shared" si="3"/>
        <v>High</v>
      </c>
    </row>
    <row r="231" spans="1:19" x14ac:dyDescent="0.25">
      <c r="A231" s="20"/>
      <c r="B231" s="21"/>
      <c r="C231" s="43"/>
      <c r="D231" s="21"/>
      <c r="E231" s="43"/>
      <c r="F231" s="22"/>
      <c r="G231" s="22"/>
      <c r="H231" s="23"/>
      <c r="I231" s="22">
        <f>+Table5[[#This Row],[actual  sales ]]*Table5[[#This Row],[RS %]]</f>
        <v>0</v>
      </c>
      <c r="J231" s="22">
        <f>IF(Table5[[#This Row],[RS]]&gt;Table5[[#This Row],[Minimum rent]],Table5[[#This Row],[RS]]-Table5[[#This Row],[Minimum rent]],0)</f>
        <v>0</v>
      </c>
      <c r="K231" s="22">
        <f>+Table5[[#This Row],[TOR]]+Table5[[#This Row],[Minimum rent]]</f>
        <v>0</v>
      </c>
      <c r="L231" s="2" t="e">
        <f>AVERAGEIF(A:A,Table5[[#This Row],[Truck Name ]],K:K)</f>
        <v>#DIV/0!</v>
      </c>
      <c r="M231" s="27" t="e">
        <f>AVERAGEIF(A:A,Table5[[#This Row],[Truck Name ]],G:G)</f>
        <v>#DIV/0!</v>
      </c>
      <c r="N231" s="34">
        <f>IFERROR(Table5[[#This Row],[Revenue (Rent+TOR)]]/Table5[[#This Row],[actual  sales ]],0)</f>
        <v>0</v>
      </c>
      <c r="O231" s="27"/>
      <c r="P231" s="27"/>
      <c r="Q231" s="27">
        <f>+Table5[[#This Row],[Invoices]]-Table5[[#This Row],[Collected (EGP)]]</f>
        <v>0</v>
      </c>
      <c r="R231" s="46">
        <f>IFERROR(Table5[[#This Row],[Collected (EGP)]]/Table5[[#This Row],[Invoices]],0)</f>
        <v>0</v>
      </c>
      <c r="S231" s="27" t="str">
        <f t="shared" si="3"/>
        <v>High</v>
      </c>
    </row>
    <row r="232" spans="1:19" x14ac:dyDescent="0.25">
      <c r="A232" s="20"/>
      <c r="B232" s="21"/>
      <c r="C232" s="43"/>
      <c r="D232" s="21"/>
      <c r="E232" s="43"/>
      <c r="F232" s="22"/>
      <c r="G232" s="22"/>
      <c r="H232" s="23"/>
      <c r="I232" s="22">
        <f>+Table5[[#This Row],[actual  sales ]]*Table5[[#This Row],[RS %]]</f>
        <v>0</v>
      </c>
      <c r="J232" s="22">
        <f>IF(Table5[[#This Row],[RS]]&gt;Table5[[#This Row],[Minimum rent]],Table5[[#This Row],[RS]]-Table5[[#This Row],[Minimum rent]],0)</f>
        <v>0</v>
      </c>
      <c r="K232" s="22">
        <f>+Table5[[#This Row],[TOR]]+Table5[[#This Row],[Minimum rent]]</f>
        <v>0</v>
      </c>
      <c r="L232" s="2" t="e">
        <f>AVERAGEIF(A:A,Table5[[#This Row],[Truck Name ]],K:K)</f>
        <v>#DIV/0!</v>
      </c>
      <c r="M232" s="27" t="e">
        <f>AVERAGEIF(A:A,Table5[[#This Row],[Truck Name ]],G:G)</f>
        <v>#DIV/0!</v>
      </c>
      <c r="N232" s="34">
        <f>IFERROR(Table5[[#This Row],[Revenue (Rent+TOR)]]/Table5[[#This Row],[actual  sales ]],0)</f>
        <v>0</v>
      </c>
      <c r="O232" s="27"/>
      <c r="P232" s="27"/>
      <c r="Q232" s="27">
        <f>+Table5[[#This Row],[Invoices]]-Table5[[#This Row],[Collected (EGP)]]</f>
        <v>0</v>
      </c>
      <c r="R232" s="46">
        <f>IFERROR(Table5[[#This Row],[Collected (EGP)]]/Table5[[#This Row],[Invoices]],0)</f>
        <v>0</v>
      </c>
      <c r="S232" s="27" t="str">
        <f t="shared" si="3"/>
        <v>High</v>
      </c>
    </row>
    <row r="233" spans="1:19" x14ac:dyDescent="0.25">
      <c r="A233" s="20"/>
      <c r="B233" s="21"/>
      <c r="C233" s="43"/>
      <c r="D233" s="21"/>
      <c r="E233" s="43"/>
      <c r="F233" s="22"/>
      <c r="G233" s="22"/>
      <c r="H233" s="23"/>
      <c r="I233" s="22">
        <f>+Table5[[#This Row],[actual  sales ]]*Table5[[#This Row],[RS %]]</f>
        <v>0</v>
      </c>
      <c r="J233" s="22">
        <f>IF(Table5[[#This Row],[RS]]&gt;Table5[[#This Row],[Minimum rent]],Table5[[#This Row],[RS]]-Table5[[#This Row],[Minimum rent]],0)</f>
        <v>0</v>
      </c>
      <c r="K233" s="22">
        <f>+Table5[[#This Row],[TOR]]+Table5[[#This Row],[Minimum rent]]</f>
        <v>0</v>
      </c>
      <c r="L233" s="2" t="e">
        <f>AVERAGEIF(A:A,Table5[[#This Row],[Truck Name ]],K:K)</f>
        <v>#DIV/0!</v>
      </c>
      <c r="M233" s="27" t="e">
        <f>AVERAGEIF(A:A,Table5[[#This Row],[Truck Name ]],G:G)</f>
        <v>#DIV/0!</v>
      </c>
      <c r="N233" s="34">
        <f>IFERROR(Table5[[#This Row],[Revenue (Rent+TOR)]]/Table5[[#This Row],[actual  sales ]],0)</f>
        <v>0</v>
      </c>
      <c r="O233" s="27"/>
      <c r="P233" s="27"/>
      <c r="Q233" s="27">
        <f>+Table5[[#This Row],[Invoices]]-Table5[[#This Row],[Collected (EGP)]]</f>
        <v>0</v>
      </c>
      <c r="R233" s="46">
        <f>IFERROR(Table5[[#This Row],[Collected (EGP)]]/Table5[[#This Row],[Invoices]],0)</f>
        <v>0</v>
      </c>
      <c r="S233" s="27" t="str">
        <f t="shared" si="3"/>
        <v>High</v>
      </c>
    </row>
    <row r="234" spans="1:19" x14ac:dyDescent="0.25">
      <c r="A234" s="20"/>
      <c r="B234" s="21"/>
      <c r="C234" s="43"/>
      <c r="D234" s="21"/>
      <c r="E234" s="43"/>
      <c r="F234" s="22"/>
      <c r="G234" s="22"/>
      <c r="H234" s="23"/>
      <c r="I234" s="22">
        <f>+Table5[[#This Row],[actual  sales ]]*Table5[[#This Row],[RS %]]</f>
        <v>0</v>
      </c>
      <c r="J234" s="22">
        <f>IF(Table5[[#This Row],[RS]]&gt;Table5[[#This Row],[Minimum rent]],Table5[[#This Row],[RS]]-Table5[[#This Row],[Minimum rent]],0)</f>
        <v>0</v>
      </c>
      <c r="K234" s="22">
        <f>+Table5[[#This Row],[TOR]]+Table5[[#This Row],[Minimum rent]]</f>
        <v>0</v>
      </c>
      <c r="L234" s="2" t="e">
        <f>AVERAGEIF(A:A,Table5[[#This Row],[Truck Name ]],K:K)</f>
        <v>#DIV/0!</v>
      </c>
      <c r="M234" s="27" t="e">
        <f>AVERAGEIF(A:A,Table5[[#This Row],[Truck Name ]],G:G)</f>
        <v>#DIV/0!</v>
      </c>
      <c r="N234" s="34">
        <f>IFERROR(Table5[[#This Row],[Revenue (Rent+TOR)]]/Table5[[#This Row],[actual  sales ]],0)</f>
        <v>0</v>
      </c>
      <c r="O234" s="27"/>
      <c r="P234" s="27"/>
      <c r="Q234" s="27">
        <f>+Table5[[#This Row],[Invoices]]-Table5[[#This Row],[Collected (EGP)]]</f>
        <v>0</v>
      </c>
      <c r="R234" s="46">
        <f>IFERROR(Table5[[#This Row],[Collected (EGP)]]/Table5[[#This Row],[Invoices]],0)</f>
        <v>0</v>
      </c>
      <c r="S234" s="27" t="str">
        <f t="shared" si="3"/>
        <v>High</v>
      </c>
    </row>
    <row r="235" spans="1:19" x14ac:dyDescent="0.25">
      <c r="A235" s="20"/>
      <c r="B235" s="21"/>
      <c r="C235" s="43"/>
      <c r="D235" s="21"/>
      <c r="E235" s="43"/>
      <c r="F235" s="22"/>
      <c r="G235" s="22"/>
      <c r="H235" s="23"/>
      <c r="I235" s="22">
        <f>+Table5[[#This Row],[actual  sales ]]*Table5[[#This Row],[RS %]]</f>
        <v>0</v>
      </c>
      <c r="J235" s="22">
        <f>IF(Table5[[#This Row],[RS]]&gt;Table5[[#This Row],[Minimum rent]],Table5[[#This Row],[RS]]-Table5[[#This Row],[Minimum rent]],0)</f>
        <v>0</v>
      </c>
      <c r="K235" s="22">
        <f>+Table5[[#This Row],[TOR]]+Table5[[#This Row],[Minimum rent]]</f>
        <v>0</v>
      </c>
      <c r="L235" s="2" t="e">
        <f>AVERAGEIF(A:A,Table5[[#This Row],[Truck Name ]],K:K)</f>
        <v>#DIV/0!</v>
      </c>
      <c r="M235" s="27" t="e">
        <f>AVERAGEIF(A:A,Table5[[#This Row],[Truck Name ]],G:G)</f>
        <v>#DIV/0!</v>
      </c>
      <c r="N235" s="34">
        <f>IFERROR(Table5[[#This Row],[Revenue (Rent+TOR)]]/Table5[[#This Row],[actual  sales ]],0)</f>
        <v>0</v>
      </c>
      <c r="O235" s="27"/>
      <c r="P235" s="27"/>
      <c r="Q235" s="27">
        <f>+Table5[[#This Row],[Invoices]]-Table5[[#This Row],[Collected (EGP)]]</f>
        <v>0</v>
      </c>
      <c r="R235" s="46">
        <f>IFERROR(Table5[[#This Row],[Collected (EGP)]]/Table5[[#This Row],[Invoices]],0)</f>
        <v>0</v>
      </c>
      <c r="S235" s="27" t="str">
        <f t="shared" si="3"/>
        <v>High</v>
      </c>
    </row>
    <row r="236" spans="1:19" x14ac:dyDescent="0.25">
      <c r="A236" s="20"/>
      <c r="B236" s="21"/>
      <c r="C236" s="43"/>
      <c r="D236" s="21"/>
      <c r="E236" s="43"/>
      <c r="F236" s="22"/>
      <c r="G236" s="22"/>
      <c r="H236" s="23"/>
      <c r="I236" s="22">
        <f>+Table5[[#This Row],[actual  sales ]]*Table5[[#This Row],[RS %]]</f>
        <v>0</v>
      </c>
      <c r="J236" s="22">
        <f>IF(Table5[[#This Row],[RS]]&gt;Table5[[#This Row],[Minimum rent]],Table5[[#This Row],[RS]]-Table5[[#This Row],[Minimum rent]],0)</f>
        <v>0</v>
      </c>
      <c r="K236" s="22">
        <f>+Table5[[#This Row],[TOR]]+Table5[[#This Row],[Minimum rent]]</f>
        <v>0</v>
      </c>
      <c r="L236" s="2" t="e">
        <f>AVERAGEIF(A:A,Table5[[#This Row],[Truck Name ]],K:K)</f>
        <v>#DIV/0!</v>
      </c>
      <c r="M236" s="27" t="e">
        <f>AVERAGEIF(A:A,Table5[[#This Row],[Truck Name ]],G:G)</f>
        <v>#DIV/0!</v>
      </c>
      <c r="N236" s="34">
        <f>IFERROR(Table5[[#This Row],[Revenue (Rent+TOR)]]/Table5[[#This Row],[actual  sales ]],0)</f>
        <v>0</v>
      </c>
      <c r="O236" s="27"/>
      <c r="P236" s="27"/>
      <c r="Q236" s="27">
        <f>+Table5[[#This Row],[Invoices]]-Table5[[#This Row],[Collected (EGP)]]</f>
        <v>0</v>
      </c>
      <c r="R236" s="46">
        <f>IFERROR(Table5[[#This Row],[Collected (EGP)]]/Table5[[#This Row],[Invoices]],0)</f>
        <v>0</v>
      </c>
      <c r="S236" s="27" t="str">
        <f t="shared" si="3"/>
        <v>High</v>
      </c>
    </row>
    <row r="237" spans="1:19" x14ac:dyDescent="0.25">
      <c r="A237" s="20"/>
      <c r="B237" s="21"/>
      <c r="C237" s="43"/>
      <c r="D237" s="21"/>
      <c r="E237" s="43"/>
      <c r="F237" s="22"/>
      <c r="G237" s="22"/>
      <c r="H237" s="23"/>
      <c r="I237" s="22">
        <f>+Table5[[#This Row],[actual  sales ]]*Table5[[#This Row],[RS %]]</f>
        <v>0</v>
      </c>
      <c r="J237" s="22">
        <f>IF(Table5[[#This Row],[RS]]&gt;Table5[[#This Row],[Minimum rent]],Table5[[#This Row],[RS]]-Table5[[#This Row],[Minimum rent]],0)</f>
        <v>0</v>
      </c>
      <c r="K237" s="22">
        <f>+Table5[[#This Row],[TOR]]+Table5[[#This Row],[Minimum rent]]</f>
        <v>0</v>
      </c>
      <c r="L237" s="2" t="e">
        <f>AVERAGEIF(A:A,Table5[[#This Row],[Truck Name ]],K:K)</f>
        <v>#DIV/0!</v>
      </c>
      <c r="M237" s="27" t="e">
        <f>AVERAGEIF(A:A,Table5[[#This Row],[Truck Name ]],G:G)</f>
        <v>#DIV/0!</v>
      </c>
      <c r="N237" s="34">
        <f>IFERROR(Table5[[#This Row],[Revenue (Rent+TOR)]]/Table5[[#This Row],[actual  sales ]],0)</f>
        <v>0</v>
      </c>
      <c r="O237" s="27"/>
      <c r="P237" s="27"/>
      <c r="Q237" s="27">
        <f>+Table5[[#This Row],[Invoices]]-Table5[[#This Row],[Collected (EGP)]]</f>
        <v>0</v>
      </c>
      <c r="R237" s="46">
        <f>IFERROR(Table5[[#This Row],[Collected (EGP)]]/Table5[[#This Row],[Invoices]],0)</f>
        <v>0</v>
      </c>
      <c r="S237" s="27" t="str">
        <f t="shared" si="3"/>
        <v>High</v>
      </c>
    </row>
    <row r="238" spans="1:19" x14ac:dyDescent="0.25">
      <c r="A238" s="20"/>
      <c r="B238" s="21"/>
      <c r="C238" s="43"/>
      <c r="D238" s="21"/>
      <c r="E238" s="43"/>
      <c r="F238" s="22"/>
      <c r="G238" s="22"/>
      <c r="H238" s="23"/>
      <c r="I238" s="22">
        <f>+Table5[[#This Row],[actual  sales ]]*Table5[[#This Row],[RS %]]</f>
        <v>0</v>
      </c>
      <c r="J238" s="22">
        <f>IF(Table5[[#This Row],[RS]]&gt;Table5[[#This Row],[Minimum rent]],Table5[[#This Row],[RS]]-Table5[[#This Row],[Minimum rent]],0)</f>
        <v>0</v>
      </c>
      <c r="K238" s="22">
        <f>+Table5[[#This Row],[TOR]]+Table5[[#This Row],[Minimum rent]]</f>
        <v>0</v>
      </c>
      <c r="L238" s="2" t="e">
        <f>AVERAGEIF(A:A,Table5[[#This Row],[Truck Name ]],K:K)</f>
        <v>#DIV/0!</v>
      </c>
      <c r="M238" s="27" t="e">
        <f>AVERAGEIF(A:A,Table5[[#This Row],[Truck Name ]],G:G)</f>
        <v>#DIV/0!</v>
      </c>
      <c r="N238" s="34">
        <f>IFERROR(Table5[[#This Row],[Revenue (Rent+TOR)]]/Table5[[#This Row],[actual  sales ]],0)</f>
        <v>0</v>
      </c>
      <c r="O238" s="27"/>
      <c r="P238" s="27"/>
      <c r="Q238" s="27">
        <f>+Table5[[#This Row],[Invoices]]-Table5[[#This Row],[Collected (EGP)]]</f>
        <v>0</v>
      </c>
      <c r="R238" s="46">
        <f>IFERROR(Table5[[#This Row],[Collected (EGP)]]/Table5[[#This Row],[Invoices]],0)</f>
        <v>0</v>
      </c>
      <c r="S238" s="27" t="str">
        <f t="shared" si="3"/>
        <v>High</v>
      </c>
    </row>
    <row r="239" spans="1:19" x14ac:dyDescent="0.25">
      <c r="A239" s="20"/>
      <c r="B239" s="21"/>
      <c r="C239" s="43"/>
      <c r="D239" s="21"/>
      <c r="E239" s="43"/>
      <c r="F239" s="22"/>
      <c r="G239" s="22"/>
      <c r="H239" s="23"/>
      <c r="I239" s="22">
        <f>+Table5[[#This Row],[actual  sales ]]*Table5[[#This Row],[RS %]]</f>
        <v>0</v>
      </c>
      <c r="J239" s="22">
        <f>IF(Table5[[#This Row],[RS]]&gt;Table5[[#This Row],[Minimum rent]],Table5[[#This Row],[RS]]-Table5[[#This Row],[Minimum rent]],0)</f>
        <v>0</v>
      </c>
      <c r="K239" s="22">
        <f>+Table5[[#This Row],[TOR]]+Table5[[#This Row],[Minimum rent]]</f>
        <v>0</v>
      </c>
      <c r="L239" s="2" t="e">
        <f>AVERAGEIF(A:A,Table5[[#This Row],[Truck Name ]],K:K)</f>
        <v>#DIV/0!</v>
      </c>
      <c r="M239" s="27" t="e">
        <f>AVERAGEIF(A:A,Table5[[#This Row],[Truck Name ]],G:G)</f>
        <v>#DIV/0!</v>
      </c>
      <c r="N239" s="34">
        <f>IFERROR(Table5[[#This Row],[Revenue (Rent+TOR)]]/Table5[[#This Row],[actual  sales ]],0)</f>
        <v>0</v>
      </c>
      <c r="O239" s="27"/>
      <c r="P239" s="27"/>
      <c r="Q239" s="27">
        <f>+Table5[[#This Row],[Invoices]]-Table5[[#This Row],[Collected (EGP)]]</f>
        <v>0</v>
      </c>
      <c r="R239" s="46">
        <f>IFERROR(Table5[[#This Row],[Collected (EGP)]]/Table5[[#This Row],[Invoices]],0)</f>
        <v>0</v>
      </c>
      <c r="S239" s="27" t="str">
        <f t="shared" si="3"/>
        <v>High</v>
      </c>
    </row>
    <row r="240" spans="1:19" x14ac:dyDescent="0.25">
      <c r="A240" s="20"/>
      <c r="B240" s="21"/>
      <c r="C240" s="43"/>
      <c r="D240" s="21"/>
      <c r="E240" s="43"/>
      <c r="F240" s="22"/>
      <c r="G240" s="22"/>
      <c r="H240" s="23"/>
      <c r="I240" s="22">
        <f>+Table5[[#This Row],[actual  sales ]]*Table5[[#This Row],[RS %]]</f>
        <v>0</v>
      </c>
      <c r="J240" s="22">
        <f>IF(Table5[[#This Row],[RS]]&gt;Table5[[#This Row],[Minimum rent]],Table5[[#This Row],[RS]]-Table5[[#This Row],[Minimum rent]],0)</f>
        <v>0</v>
      </c>
      <c r="K240" s="22">
        <f>+Table5[[#This Row],[TOR]]+Table5[[#This Row],[Minimum rent]]</f>
        <v>0</v>
      </c>
      <c r="L240" s="2" t="e">
        <f>AVERAGEIF(A:A,Table5[[#This Row],[Truck Name ]],K:K)</f>
        <v>#DIV/0!</v>
      </c>
      <c r="M240" s="27" t="e">
        <f>AVERAGEIF(A:A,Table5[[#This Row],[Truck Name ]],G:G)</f>
        <v>#DIV/0!</v>
      </c>
      <c r="N240" s="34">
        <f>IFERROR(Table5[[#This Row],[Revenue (Rent+TOR)]]/Table5[[#This Row],[actual  sales ]],0)</f>
        <v>0</v>
      </c>
      <c r="O240" s="27"/>
      <c r="P240" s="27"/>
      <c r="Q240" s="27">
        <f>+Table5[[#This Row],[Invoices]]-Table5[[#This Row],[Collected (EGP)]]</f>
        <v>0</v>
      </c>
      <c r="R240" s="46">
        <f>IFERROR(Table5[[#This Row],[Collected (EGP)]]/Table5[[#This Row],[Invoices]],0)</f>
        <v>0</v>
      </c>
      <c r="S240" s="27" t="str">
        <f t="shared" si="3"/>
        <v>High</v>
      </c>
    </row>
    <row r="241" spans="1:19" x14ac:dyDescent="0.25">
      <c r="A241" s="20"/>
      <c r="B241" s="21"/>
      <c r="C241" s="43"/>
      <c r="D241" s="21"/>
      <c r="E241" s="43"/>
      <c r="F241" s="22"/>
      <c r="G241" s="22"/>
      <c r="H241" s="23"/>
      <c r="I241" s="22">
        <f>+Table5[[#This Row],[actual  sales ]]*Table5[[#This Row],[RS %]]</f>
        <v>0</v>
      </c>
      <c r="J241" s="22">
        <f>IF(Table5[[#This Row],[RS]]&gt;Table5[[#This Row],[Minimum rent]],Table5[[#This Row],[RS]]-Table5[[#This Row],[Minimum rent]],0)</f>
        <v>0</v>
      </c>
      <c r="K241" s="22">
        <f>+Table5[[#This Row],[TOR]]+Table5[[#This Row],[Minimum rent]]</f>
        <v>0</v>
      </c>
      <c r="L241" s="2" t="e">
        <f>AVERAGEIF(A:A,Table5[[#This Row],[Truck Name ]],K:K)</f>
        <v>#DIV/0!</v>
      </c>
      <c r="M241" s="27" t="e">
        <f>AVERAGEIF(A:A,Table5[[#This Row],[Truck Name ]],G:G)</f>
        <v>#DIV/0!</v>
      </c>
      <c r="N241" s="34">
        <f>IFERROR(Table5[[#This Row],[Revenue (Rent+TOR)]]/Table5[[#This Row],[actual  sales ]],0)</f>
        <v>0</v>
      </c>
      <c r="O241" s="27"/>
      <c r="P241" s="27"/>
      <c r="Q241" s="27">
        <f>+Table5[[#This Row],[Invoices]]-Table5[[#This Row],[Collected (EGP)]]</f>
        <v>0</v>
      </c>
      <c r="R241" s="46">
        <f>IFERROR(Table5[[#This Row],[Collected (EGP)]]/Table5[[#This Row],[Invoices]],0)</f>
        <v>0</v>
      </c>
      <c r="S241" s="27" t="str">
        <f t="shared" si="3"/>
        <v>High</v>
      </c>
    </row>
    <row r="242" spans="1:19" x14ac:dyDescent="0.25">
      <c r="A242" s="20"/>
      <c r="B242" s="21"/>
      <c r="C242" s="43"/>
      <c r="D242" s="21"/>
      <c r="E242" s="43"/>
      <c r="F242" s="22"/>
      <c r="G242" s="22"/>
      <c r="H242" s="23"/>
      <c r="I242" s="22">
        <f>+Table5[[#This Row],[actual  sales ]]*Table5[[#This Row],[RS %]]</f>
        <v>0</v>
      </c>
      <c r="J242" s="22">
        <f>IF(Table5[[#This Row],[RS]]&gt;Table5[[#This Row],[Minimum rent]],Table5[[#This Row],[RS]]-Table5[[#This Row],[Minimum rent]],0)</f>
        <v>0</v>
      </c>
      <c r="K242" s="22">
        <f>+Table5[[#This Row],[TOR]]+Table5[[#This Row],[Minimum rent]]</f>
        <v>0</v>
      </c>
      <c r="L242" s="2" t="e">
        <f>AVERAGEIF(A:A,Table5[[#This Row],[Truck Name ]],K:K)</f>
        <v>#DIV/0!</v>
      </c>
      <c r="M242" s="27" t="e">
        <f>AVERAGEIF(A:A,Table5[[#This Row],[Truck Name ]],G:G)</f>
        <v>#DIV/0!</v>
      </c>
      <c r="N242" s="34">
        <f>IFERROR(Table5[[#This Row],[Revenue (Rent+TOR)]]/Table5[[#This Row],[actual  sales ]],0)</f>
        <v>0</v>
      </c>
      <c r="O242" s="27"/>
      <c r="P242" s="27"/>
      <c r="Q242" s="27">
        <f>+Table5[[#This Row],[Invoices]]-Table5[[#This Row],[Collected (EGP)]]</f>
        <v>0</v>
      </c>
      <c r="R242" s="46">
        <f>IFERROR(Table5[[#This Row],[Collected (EGP)]]/Table5[[#This Row],[Invoices]],0)</f>
        <v>0</v>
      </c>
      <c r="S242" s="27" t="str">
        <f t="shared" si="3"/>
        <v>High</v>
      </c>
    </row>
    <row r="243" spans="1:19" x14ac:dyDescent="0.25">
      <c r="A243" s="20"/>
      <c r="B243" s="21"/>
      <c r="C243" s="43"/>
      <c r="D243" s="21"/>
      <c r="E243" s="43"/>
      <c r="F243" s="22"/>
      <c r="G243" s="22"/>
      <c r="H243" s="23"/>
      <c r="I243" s="22">
        <f>+Table5[[#This Row],[actual  sales ]]*Table5[[#This Row],[RS %]]</f>
        <v>0</v>
      </c>
      <c r="J243" s="22">
        <f>IF(Table5[[#This Row],[RS]]&gt;Table5[[#This Row],[Minimum rent]],Table5[[#This Row],[RS]]-Table5[[#This Row],[Minimum rent]],0)</f>
        <v>0</v>
      </c>
      <c r="K243" s="22">
        <f>+Table5[[#This Row],[TOR]]+Table5[[#This Row],[Minimum rent]]</f>
        <v>0</v>
      </c>
      <c r="L243" s="2" t="e">
        <f>AVERAGEIF(A:A,Table5[[#This Row],[Truck Name ]],K:K)</f>
        <v>#DIV/0!</v>
      </c>
      <c r="M243" s="27" t="e">
        <f>AVERAGEIF(A:A,Table5[[#This Row],[Truck Name ]],G:G)</f>
        <v>#DIV/0!</v>
      </c>
      <c r="N243" s="34">
        <f>IFERROR(Table5[[#This Row],[Revenue (Rent+TOR)]]/Table5[[#This Row],[actual  sales ]],0)</f>
        <v>0</v>
      </c>
      <c r="O243" s="27"/>
      <c r="P243" s="27"/>
      <c r="Q243" s="27">
        <f>+Table5[[#This Row],[Invoices]]-Table5[[#This Row],[Collected (EGP)]]</f>
        <v>0</v>
      </c>
      <c r="R243" s="46">
        <f>IFERROR(Table5[[#This Row],[Collected (EGP)]]/Table5[[#This Row],[Invoices]],0)</f>
        <v>0</v>
      </c>
      <c r="S243" s="27" t="str">
        <f t="shared" si="3"/>
        <v>High</v>
      </c>
    </row>
    <row r="244" spans="1:19" x14ac:dyDescent="0.25">
      <c r="A244" s="20"/>
      <c r="B244" s="21"/>
      <c r="C244" s="43"/>
      <c r="D244" s="21"/>
      <c r="E244" s="43"/>
      <c r="F244" s="22"/>
      <c r="G244" s="22"/>
      <c r="H244" s="23"/>
      <c r="I244" s="22">
        <f>+Table5[[#This Row],[actual  sales ]]*Table5[[#This Row],[RS %]]</f>
        <v>0</v>
      </c>
      <c r="J244" s="22">
        <f>IF(Table5[[#This Row],[RS]]&gt;Table5[[#This Row],[Minimum rent]],Table5[[#This Row],[RS]]-Table5[[#This Row],[Minimum rent]],0)</f>
        <v>0</v>
      </c>
      <c r="K244" s="22">
        <f>+Table5[[#This Row],[TOR]]+Table5[[#This Row],[Minimum rent]]</f>
        <v>0</v>
      </c>
      <c r="L244" s="2" t="e">
        <f>AVERAGEIF(A:A,Table5[[#This Row],[Truck Name ]],K:K)</f>
        <v>#DIV/0!</v>
      </c>
      <c r="M244" s="27" t="e">
        <f>AVERAGEIF(A:A,Table5[[#This Row],[Truck Name ]],G:G)</f>
        <v>#DIV/0!</v>
      </c>
      <c r="N244" s="34">
        <f>IFERROR(Table5[[#This Row],[Revenue (Rent+TOR)]]/Table5[[#This Row],[actual  sales ]],0)</f>
        <v>0</v>
      </c>
      <c r="O244" s="27"/>
      <c r="P244" s="27"/>
      <c r="Q244" s="27">
        <f>+Table5[[#This Row],[Invoices]]-Table5[[#This Row],[Collected (EGP)]]</f>
        <v>0</v>
      </c>
      <c r="R244" s="46">
        <f>IFERROR(Table5[[#This Row],[Collected (EGP)]]/Table5[[#This Row],[Invoices]],0)</f>
        <v>0</v>
      </c>
      <c r="S244" s="27" t="str">
        <f t="shared" si="3"/>
        <v>High</v>
      </c>
    </row>
    <row r="245" spans="1:19" x14ac:dyDescent="0.25">
      <c r="A245" s="20"/>
      <c r="B245" s="21"/>
      <c r="C245" s="43"/>
      <c r="D245" s="21"/>
      <c r="E245" s="43"/>
      <c r="F245" s="22"/>
      <c r="G245" s="22"/>
      <c r="H245" s="23"/>
      <c r="I245" s="22">
        <f>+Table5[[#This Row],[actual  sales ]]*Table5[[#This Row],[RS %]]</f>
        <v>0</v>
      </c>
      <c r="J245" s="22">
        <f>IF(Table5[[#This Row],[RS]]&gt;Table5[[#This Row],[Minimum rent]],Table5[[#This Row],[RS]]-Table5[[#This Row],[Minimum rent]],0)</f>
        <v>0</v>
      </c>
      <c r="K245" s="22">
        <f>+Table5[[#This Row],[TOR]]+Table5[[#This Row],[Minimum rent]]</f>
        <v>0</v>
      </c>
      <c r="L245" s="2" t="e">
        <f>AVERAGEIF(A:A,Table5[[#This Row],[Truck Name ]],K:K)</f>
        <v>#DIV/0!</v>
      </c>
      <c r="M245" s="27" t="e">
        <f>AVERAGEIF(A:A,Table5[[#This Row],[Truck Name ]],G:G)</f>
        <v>#DIV/0!</v>
      </c>
      <c r="N245" s="34">
        <f>IFERROR(Table5[[#This Row],[Revenue (Rent+TOR)]]/Table5[[#This Row],[actual  sales ]],0)</f>
        <v>0</v>
      </c>
      <c r="O245" s="27"/>
      <c r="P245" s="27"/>
      <c r="Q245" s="27">
        <f>+Table5[[#This Row],[Invoices]]-Table5[[#This Row],[Collected (EGP)]]</f>
        <v>0</v>
      </c>
      <c r="R245" s="46">
        <f>IFERROR(Table5[[#This Row],[Collected (EGP)]]/Table5[[#This Row],[Invoices]],0)</f>
        <v>0</v>
      </c>
      <c r="S245" s="27" t="str">
        <f t="shared" si="3"/>
        <v>High</v>
      </c>
    </row>
    <row r="246" spans="1:19" x14ac:dyDescent="0.25">
      <c r="A246" s="20"/>
      <c r="B246" s="21"/>
      <c r="C246" s="43"/>
      <c r="D246" s="21"/>
      <c r="E246" s="43"/>
      <c r="F246" s="22"/>
      <c r="G246" s="22"/>
      <c r="H246" s="23"/>
      <c r="I246" s="22">
        <f>+Table5[[#This Row],[actual  sales ]]*Table5[[#This Row],[RS %]]</f>
        <v>0</v>
      </c>
      <c r="J246" s="22">
        <f>IF(Table5[[#This Row],[RS]]&gt;Table5[[#This Row],[Minimum rent]],Table5[[#This Row],[RS]]-Table5[[#This Row],[Minimum rent]],0)</f>
        <v>0</v>
      </c>
      <c r="K246" s="22">
        <f>+Table5[[#This Row],[TOR]]+Table5[[#This Row],[Minimum rent]]</f>
        <v>0</v>
      </c>
      <c r="L246" s="2" t="e">
        <f>AVERAGEIF(A:A,Table5[[#This Row],[Truck Name ]],K:K)</f>
        <v>#DIV/0!</v>
      </c>
      <c r="M246" s="27" t="e">
        <f>AVERAGEIF(A:A,Table5[[#This Row],[Truck Name ]],G:G)</f>
        <v>#DIV/0!</v>
      </c>
      <c r="N246" s="34">
        <f>IFERROR(Table5[[#This Row],[Revenue (Rent+TOR)]]/Table5[[#This Row],[actual  sales ]],0)</f>
        <v>0</v>
      </c>
      <c r="O246" s="27"/>
      <c r="P246" s="27"/>
      <c r="Q246" s="27">
        <f>+Table5[[#This Row],[Invoices]]-Table5[[#This Row],[Collected (EGP)]]</f>
        <v>0</v>
      </c>
      <c r="R246" s="46">
        <f>IFERROR(Table5[[#This Row],[Collected (EGP)]]/Table5[[#This Row],[Invoices]],0)</f>
        <v>0</v>
      </c>
      <c r="S246" s="27" t="str">
        <f t="shared" si="3"/>
        <v>High</v>
      </c>
    </row>
    <row r="247" spans="1:19" x14ac:dyDescent="0.25">
      <c r="A247" s="20"/>
      <c r="B247" s="21"/>
      <c r="C247" s="43"/>
      <c r="D247" s="21"/>
      <c r="E247" s="43"/>
      <c r="F247" s="22"/>
      <c r="G247" s="22"/>
      <c r="H247" s="23"/>
      <c r="I247" s="22">
        <f>+Table5[[#This Row],[actual  sales ]]*Table5[[#This Row],[RS %]]</f>
        <v>0</v>
      </c>
      <c r="J247" s="22">
        <f>IF(Table5[[#This Row],[RS]]&gt;Table5[[#This Row],[Minimum rent]],Table5[[#This Row],[RS]]-Table5[[#This Row],[Minimum rent]],0)</f>
        <v>0</v>
      </c>
      <c r="K247" s="22">
        <f>+Table5[[#This Row],[TOR]]+Table5[[#This Row],[Minimum rent]]</f>
        <v>0</v>
      </c>
      <c r="L247" s="2" t="e">
        <f>AVERAGEIF(A:A,Table5[[#This Row],[Truck Name ]],K:K)</f>
        <v>#DIV/0!</v>
      </c>
      <c r="M247" s="27" t="e">
        <f>AVERAGEIF(A:A,Table5[[#This Row],[Truck Name ]],G:G)</f>
        <v>#DIV/0!</v>
      </c>
      <c r="N247" s="34">
        <f>IFERROR(Table5[[#This Row],[Revenue (Rent+TOR)]]/Table5[[#This Row],[actual  sales ]],0)</f>
        <v>0</v>
      </c>
      <c r="O247" s="27"/>
      <c r="P247" s="27"/>
      <c r="Q247" s="27">
        <f>+Table5[[#This Row],[Invoices]]-Table5[[#This Row],[Collected (EGP)]]</f>
        <v>0</v>
      </c>
      <c r="R247" s="46">
        <f>IFERROR(Table5[[#This Row],[Collected (EGP)]]/Table5[[#This Row],[Invoices]],0)</f>
        <v>0</v>
      </c>
      <c r="S247" s="27" t="str">
        <f t="shared" si="3"/>
        <v>High</v>
      </c>
    </row>
    <row r="248" spans="1:19" x14ac:dyDescent="0.25">
      <c r="A248" s="20"/>
      <c r="B248" s="21"/>
      <c r="C248" s="43"/>
      <c r="D248" s="21"/>
      <c r="E248" s="43"/>
      <c r="F248" s="22"/>
      <c r="G248" s="22"/>
      <c r="H248" s="23"/>
      <c r="I248" s="22">
        <f>+Table5[[#This Row],[actual  sales ]]*Table5[[#This Row],[RS %]]</f>
        <v>0</v>
      </c>
      <c r="J248" s="22">
        <f>IF(Table5[[#This Row],[RS]]&gt;Table5[[#This Row],[Minimum rent]],Table5[[#This Row],[RS]]-Table5[[#This Row],[Minimum rent]],0)</f>
        <v>0</v>
      </c>
      <c r="K248" s="22">
        <f>+Table5[[#This Row],[TOR]]+Table5[[#This Row],[Minimum rent]]</f>
        <v>0</v>
      </c>
      <c r="L248" s="2" t="e">
        <f>AVERAGEIF(A:A,Table5[[#This Row],[Truck Name ]],K:K)</f>
        <v>#DIV/0!</v>
      </c>
      <c r="M248" s="27" t="e">
        <f>AVERAGEIF(A:A,Table5[[#This Row],[Truck Name ]],G:G)</f>
        <v>#DIV/0!</v>
      </c>
      <c r="N248" s="34">
        <f>IFERROR(Table5[[#This Row],[Revenue (Rent+TOR)]]/Table5[[#This Row],[actual  sales ]],0)</f>
        <v>0</v>
      </c>
      <c r="O248" s="27"/>
      <c r="P248" s="27"/>
      <c r="Q248" s="27">
        <f>+Table5[[#This Row],[Invoices]]-Table5[[#This Row],[Collected (EGP)]]</f>
        <v>0</v>
      </c>
      <c r="R248" s="46">
        <f>IFERROR(Table5[[#This Row],[Collected (EGP)]]/Table5[[#This Row],[Invoices]],0)</f>
        <v>0</v>
      </c>
      <c r="S248" s="27" t="str">
        <f t="shared" si="3"/>
        <v>High</v>
      </c>
    </row>
    <row r="249" spans="1:19" x14ac:dyDescent="0.25">
      <c r="A249" s="20"/>
      <c r="B249" s="21"/>
      <c r="C249" s="43"/>
      <c r="D249" s="21"/>
      <c r="E249" s="43"/>
      <c r="F249" s="22"/>
      <c r="G249" s="22"/>
      <c r="H249" s="23"/>
      <c r="I249" s="22">
        <f>+Table5[[#This Row],[actual  sales ]]*Table5[[#This Row],[RS %]]</f>
        <v>0</v>
      </c>
      <c r="J249" s="22">
        <f>IF(Table5[[#This Row],[RS]]&gt;Table5[[#This Row],[Minimum rent]],Table5[[#This Row],[RS]]-Table5[[#This Row],[Minimum rent]],0)</f>
        <v>0</v>
      </c>
      <c r="K249" s="22">
        <f>+Table5[[#This Row],[TOR]]+Table5[[#This Row],[Minimum rent]]</f>
        <v>0</v>
      </c>
      <c r="L249" s="2" t="e">
        <f>AVERAGEIF(A:A,Table5[[#This Row],[Truck Name ]],K:K)</f>
        <v>#DIV/0!</v>
      </c>
      <c r="M249" s="27" t="e">
        <f>AVERAGEIF(A:A,Table5[[#This Row],[Truck Name ]],G:G)</f>
        <v>#DIV/0!</v>
      </c>
      <c r="N249" s="34">
        <f>IFERROR(Table5[[#This Row],[Revenue (Rent+TOR)]]/Table5[[#This Row],[actual  sales ]],0)</f>
        <v>0</v>
      </c>
      <c r="O249" s="27"/>
      <c r="P249" s="27"/>
      <c r="Q249" s="27">
        <f>+Table5[[#This Row],[Invoices]]-Table5[[#This Row],[Collected (EGP)]]</f>
        <v>0</v>
      </c>
      <c r="R249" s="46">
        <f>IFERROR(Table5[[#This Row],[Collected (EGP)]]/Table5[[#This Row],[Invoices]],0)</f>
        <v>0</v>
      </c>
      <c r="S249" s="27" t="str">
        <f t="shared" si="3"/>
        <v>High</v>
      </c>
    </row>
    <row r="250" spans="1:19" x14ac:dyDescent="0.25">
      <c r="A250" s="20"/>
      <c r="B250" s="21"/>
      <c r="C250" s="43"/>
      <c r="D250" s="21"/>
      <c r="E250" s="43"/>
      <c r="F250" s="22"/>
      <c r="G250" s="22"/>
      <c r="H250" s="23"/>
      <c r="I250" s="22">
        <f>+Table5[[#This Row],[actual  sales ]]*Table5[[#This Row],[RS %]]</f>
        <v>0</v>
      </c>
      <c r="J250" s="22">
        <f>IF(Table5[[#This Row],[RS]]&gt;Table5[[#This Row],[Minimum rent]],Table5[[#This Row],[RS]]-Table5[[#This Row],[Minimum rent]],0)</f>
        <v>0</v>
      </c>
      <c r="K250" s="22">
        <f>+Table5[[#This Row],[TOR]]+Table5[[#This Row],[Minimum rent]]</f>
        <v>0</v>
      </c>
      <c r="L250" s="2" t="e">
        <f>AVERAGEIF(A:A,Table5[[#This Row],[Truck Name ]],K:K)</f>
        <v>#DIV/0!</v>
      </c>
      <c r="M250" s="27" t="e">
        <f>AVERAGEIF(A:A,Table5[[#This Row],[Truck Name ]],G:G)</f>
        <v>#DIV/0!</v>
      </c>
      <c r="N250" s="34">
        <f>IFERROR(Table5[[#This Row],[Revenue (Rent+TOR)]]/Table5[[#This Row],[actual  sales ]],0)</f>
        <v>0</v>
      </c>
      <c r="O250" s="27"/>
      <c r="P250" s="27"/>
      <c r="Q250" s="27">
        <f>+Table5[[#This Row],[Invoices]]-Table5[[#This Row],[Collected (EGP)]]</f>
        <v>0</v>
      </c>
      <c r="R250" s="46">
        <f>IFERROR(Table5[[#This Row],[Collected (EGP)]]/Table5[[#This Row],[Invoices]],0)</f>
        <v>0</v>
      </c>
      <c r="S250" s="27" t="str">
        <f t="shared" si="3"/>
        <v>High</v>
      </c>
    </row>
    <row r="251" spans="1:19" x14ac:dyDescent="0.25">
      <c r="A251" s="20"/>
      <c r="B251" s="21"/>
      <c r="C251" s="43"/>
      <c r="D251" s="21"/>
      <c r="E251" s="43"/>
      <c r="F251" s="22"/>
      <c r="G251" s="22"/>
      <c r="H251" s="23"/>
      <c r="I251" s="22">
        <f>+Table5[[#This Row],[actual  sales ]]*Table5[[#This Row],[RS %]]</f>
        <v>0</v>
      </c>
      <c r="J251" s="22">
        <f>IF(Table5[[#This Row],[RS]]&gt;Table5[[#This Row],[Minimum rent]],Table5[[#This Row],[RS]]-Table5[[#This Row],[Minimum rent]],0)</f>
        <v>0</v>
      </c>
      <c r="K251" s="22">
        <f>+Table5[[#This Row],[TOR]]+Table5[[#This Row],[Minimum rent]]</f>
        <v>0</v>
      </c>
      <c r="L251" s="2" t="e">
        <f>AVERAGEIF(A:A,Table5[[#This Row],[Truck Name ]],K:K)</f>
        <v>#DIV/0!</v>
      </c>
      <c r="M251" s="27" t="e">
        <f>AVERAGEIF(A:A,Table5[[#This Row],[Truck Name ]],G:G)</f>
        <v>#DIV/0!</v>
      </c>
      <c r="N251" s="34">
        <f>IFERROR(Table5[[#This Row],[Revenue (Rent+TOR)]]/Table5[[#This Row],[actual  sales ]],0)</f>
        <v>0</v>
      </c>
      <c r="O251" s="27"/>
      <c r="P251" s="27"/>
      <c r="Q251" s="27">
        <f>+Table5[[#This Row],[Invoices]]-Table5[[#This Row],[Collected (EGP)]]</f>
        <v>0</v>
      </c>
      <c r="R251" s="46">
        <f>IFERROR(Table5[[#This Row],[Collected (EGP)]]/Table5[[#This Row],[Invoices]],0)</f>
        <v>0</v>
      </c>
      <c r="S251" s="27" t="str">
        <f t="shared" si="3"/>
        <v>High</v>
      </c>
    </row>
    <row r="252" spans="1:19" x14ac:dyDescent="0.25">
      <c r="A252" s="20"/>
      <c r="B252" s="21"/>
      <c r="C252" s="43"/>
      <c r="D252" s="21"/>
      <c r="E252" s="43"/>
      <c r="F252" s="22"/>
      <c r="G252" s="22"/>
      <c r="H252" s="23"/>
      <c r="I252" s="22">
        <f>+Table5[[#This Row],[actual  sales ]]*Table5[[#This Row],[RS %]]</f>
        <v>0</v>
      </c>
      <c r="J252" s="22">
        <f>IF(Table5[[#This Row],[RS]]&gt;Table5[[#This Row],[Minimum rent]],Table5[[#This Row],[RS]]-Table5[[#This Row],[Minimum rent]],0)</f>
        <v>0</v>
      </c>
      <c r="K252" s="22">
        <f>+Table5[[#This Row],[TOR]]+Table5[[#This Row],[Minimum rent]]</f>
        <v>0</v>
      </c>
      <c r="L252" s="2" t="e">
        <f>AVERAGEIF(A:A,Table5[[#This Row],[Truck Name ]],K:K)</f>
        <v>#DIV/0!</v>
      </c>
      <c r="M252" s="27" t="e">
        <f>AVERAGEIF(A:A,Table5[[#This Row],[Truck Name ]],G:G)</f>
        <v>#DIV/0!</v>
      </c>
      <c r="N252" s="34">
        <f>IFERROR(Table5[[#This Row],[Revenue (Rent+TOR)]]/Table5[[#This Row],[actual  sales ]],0)</f>
        <v>0</v>
      </c>
      <c r="O252" s="27"/>
      <c r="P252" s="27"/>
      <c r="Q252" s="27">
        <f>+Table5[[#This Row],[Invoices]]-Table5[[#This Row],[Collected (EGP)]]</f>
        <v>0</v>
      </c>
      <c r="R252" s="46">
        <f>IFERROR(Table5[[#This Row],[Collected (EGP)]]/Table5[[#This Row],[Invoices]],0)</f>
        <v>0</v>
      </c>
      <c r="S252" s="27" t="str">
        <f t="shared" si="3"/>
        <v>High</v>
      </c>
    </row>
    <row r="253" spans="1:19" x14ac:dyDescent="0.25">
      <c r="A253" s="20"/>
      <c r="B253" s="21"/>
      <c r="C253" s="43"/>
      <c r="D253" s="21"/>
      <c r="E253" s="43"/>
      <c r="F253" s="22"/>
      <c r="G253" s="22"/>
      <c r="H253" s="23"/>
      <c r="I253" s="22">
        <f>+Table5[[#This Row],[actual  sales ]]*Table5[[#This Row],[RS %]]</f>
        <v>0</v>
      </c>
      <c r="J253" s="22">
        <f>IF(Table5[[#This Row],[RS]]&gt;Table5[[#This Row],[Minimum rent]],Table5[[#This Row],[RS]]-Table5[[#This Row],[Minimum rent]],0)</f>
        <v>0</v>
      </c>
      <c r="K253" s="22">
        <f>+Table5[[#This Row],[TOR]]+Table5[[#This Row],[Minimum rent]]</f>
        <v>0</v>
      </c>
      <c r="L253" s="2" t="e">
        <f>AVERAGEIF(A:A,Table5[[#This Row],[Truck Name ]],K:K)</f>
        <v>#DIV/0!</v>
      </c>
      <c r="M253" s="27" t="e">
        <f>AVERAGEIF(A:A,Table5[[#This Row],[Truck Name ]],G:G)</f>
        <v>#DIV/0!</v>
      </c>
      <c r="N253" s="34">
        <f>IFERROR(Table5[[#This Row],[Revenue (Rent+TOR)]]/Table5[[#This Row],[actual  sales ]],0)</f>
        <v>0</v>
      </c>
      <c r="O253" s="27"/>
      <c r="P253" s="27"/>
      <c r="Q253" s="27">
        <f>+Table5[[#This Row],[Invoices]]-Table5[[#This Row],[Collected (EGP)]]</f>
        <v>0</v>
      </c>
      <c r="R253" s="46">
        <f>IFERROR(Table5[[#This Row],[Collected (EGP)]]/Table5[[#This Row],[Invoices]],0)</f>
        <v>0</v>
      </c>
      <c r="S253" s="27" t="str">
        <f t="shared" si="3"/>
        <v>High</v>
      </c>
    </row>
    <row r="254" spans="1:19" x14ac:dyDescent="0.25">
      <c r="A254" s="20"/>
      <c r="B254" s="21"/>
      <c r="C254" s="43"/>
      <c r="D254" s="21"/>
      <c r="E254" s="43"/>
      <c r="F254" s="22"/>
      <c r="G254" s="22"/>
      <c r="H254" s="23"/>
      <c r="I254" s="22">
        <f>+Table5[[#This Row],[actual  sales ]]*Table5[[#This Row],[RS %]]</f>
        <v>0</v>
      </c>
      <c r="J254" s="22">
        <f>IF(Table5[[#This Row],[RS]]&gt;Table5[[#This Row],[Minimum rent]],Table5[[#This Row],[RS]]-Table5[[#This Row],[Minimum rent]],0)</f>
        <v>0</v>
      </c>
      <c r="K254" s="22">
        <f>+Table5[[#This Row],[TOR]]+Table5[[#This Row],[Minimum rent]]</f>
        <v>0</v>
      </c>
      <c r="L254" s="2" t="e">
        <f>AVERAGEIF(A:A,Table5[[#This Row],[Truck Name ]],K:K)</f>
        <v>#DIV/0!</v>
      </c>
      <c r="M254" s="27" t="e">
        <f>AVERAGEIF(A:A,Table5[[#This Row],[Truck Name ]],G:G)</f>
        <v>#DIV/0!</v>
      </c>
      <c r="N254" s="34">
        <f>IFERROR(Table5[[#This Row],[Revenue (Rent+TOR)]]/Table5[[#This Row],[actual  sales ]],0)</f>
        <v>0</v>
      </c>
      <c r="O254" s="27"/>
      <c r="P254" s="27"/>
      <c r="Q254" s="27">
        <f>+Table5[[#This Row],[Invoices]]-Table5[[#This Row],[Collected (EGP)]]</f>
        <v>0</v>
      </c>
      <c r="R254" s="46">
        <f>IFERROR(Table5[[#This Row],[Collected (EGP)]]/Table5[[#This Row],[Invoices]],0)</f>
        <v>0</v>
      </c>
      <c r="S254" s="27" t="str">
        <f t="shared" si="3"/>
        <v>High</v>
      </c>
    </row>
    <row r="255" spans="1:19" x14ac:dyDescent="0.25">
      <c r="A255" s="20"/>
      <c r="B255" s="21"/>
      <c r="C255" s="43"/>
      <c r="D255" s="21"/>
      <c r="E255" s="43"/>
      <c r="F255" s="22"/>
      <c r="G255" s="22"/>
      <c r="H255" s="23"/>
      <c r="I255" s="22">
        <f>+Table5[[#This Row],[actual  sales ]]*Table5[[#This Row],[RS %]]</f>
        <v>0</v>
      </c>
      <c r="J255" s="22">
        <f>IF(Table5[[#This Row],[RS]]&gt;Table5[[#This Row],[Minimum rent]],Table5[[#This Row],[RS]]-Table5[[#This Row],[Minimum rent]],0)</f>
        <v>0</v>
      </c>
      <c r="K255" s="22">
        <f>+Table5[[#This Row],[TOR]]+Table5[[#This Row],[Minimum rent]]</f>
        <v>0</v>
      </c>
      <c r="L255" s="2" t="e">
        <f>AVERAGEIF(A:A,Table5[[#This Row],[Truck Name ]],K:K)</f>
        <v>#DIV/0!</v>
      </c>
      <c r="M255" s="27" t="e">
        <f>AVERAGEIF(A:A,Table5[[#This Row],[Truck Name ]],G:G)</f>
        <v>#DIV/0!</v>
      </c>
      <c r="N255" s="34">
        <f>IFERROR(Table5[[#This Row],[Revenue (Rent+TOR)]]/Table5[[#This Row],[actual  sales ]],0)</f>
        <v>0</v>
      </c>
      <c r="O255" s="27"/>
      <c r="P255" s="27"/>
      <c r="Q255" s="27">
        <f>+Table5[[#This Row],[Invoices]]-Table5[[#This Row],[Collected (EGP)]]</f>
        <v>0</v>
      </c>
      <c r="R255" s="46">
        <f>IFERROR(Table5[[#This Row],[Collected (EGP)]]/Table5[[#This Row],[Invoices]],0)</f>
        <v>0</v>
      </c>
      <c r="S255" s="27" t="str">
        <f t="shared" si="3"/>
        <v>High</v>
      </c>
    </row>
    <row r="256" spans="1:19" x14ac:dyDescent="0.25">
      <c r="A256" s="20"/>
      <c r="B256" s="21"/>
      <c r="C256" s="43"/>
      <c r="D256" s="21"/>
      <c r="E256" s="43"/>
      <c r="F256" s="22"/>
      <c r="G256" s="22"/>
      <c r="H256" s="23"/>
      <c r="I256" s="22">
        <f>+Table5[[#This Row],[actual  sales ]]*Table5[[#This Row],[RS %]]</f>
        <v>0</v>
      </c>
      <c r="J256" s="22">
        <f>IF(Table5[[#This Row],[RS]]&gt;Table5[[#This Row],[Minimum rent]],Table5[[#This Row],[RS]]-Table5[[#This Row],[Minimum rent]],0)</f>
        <v>0</v>
      </c>
      <c r="K256" s="22">
        <f>+Table5[[#This Row],[TOR]]+Table5[[#This Row],[Minimum rent]]</f>
        <v>0</v>
      </c>
      <c r="L256" s="2" t="e">
        <f>AVERAGEIF(A:A,Table5[[#This Row],[Truck Name ]],K:K)</f>
        <v>#DIV/0!</v>
      </c>
      <c r="M256" s="27" t="e">
        <f>AVERAGEIF(A:A,Table5[[#This Row],[Truck Name ]],G:G)</f>
        <v>#DIV/0!</v>
      </c>
      <c r="N256" s="34">
        <f>IFERROR(Table5[[#This Row],[Revenue (Rent+TOR)]]/Table5[[#This Row],[actual  sales ]],0)</f>
        <v>0</v>
      </c>
      <c r="O256" s="27"/>
      <c r="P256" s="27"/>
      <c r="Q256" s="27">
        <f>+Table5[[#This Row],[Invoices]]-Table5[[#This Row],[Collected (EGP)]]</f>
        <v>0</v>
      </c>
      <c r="R256" s="46">
        <f>IFERROR(Table5[[#This Row],[Collected (EGP)]]/Table5[[#This Row],[Invoices]],0)</f>
        <v>0</v>
      </c>
      <c r="S256" s="27" t="str">
        <f t="shared" si="3"/>
        <v>High</v>
      </c>
    </row>
    <row r="257" spans="1:19" x14ac:dyDescent="0.25">
      <c r="A257" s="20"/>
      <c r="B257" s="21"/>
      <c r="C257" s="43"/>
      <c r="D257" s="21"/>
      <c r="E257" s="43"/>
      <c r="F257" s="22"/>
      <c r="G257" s="22"/>
      <c r="H257" s="23"/>
      <c r="I257" s="22">
        <f>+Table5[[#This Row],[actual  sales ]]*Table5[[#This Row],[RS %]]</f>
        <v>0</v>
      </c>
      <c r="J257" s="22">
        <f>IF(Table5[[#This Row],[RS]]&gt;Table5[[#This Row],[Minimum rent]],Table5[[#This Row],[RS]]-Table5[[#This Row],[Minimum rent]],0)</f>
        <v>0</v>
      </c>
      <c r="K257" s="22">
        <f>+Table5[[#This Row],[TOR]]+Table5[[#This Row],[Minimum rent]]</f>
        <v>0</v>
      </c>
      <c r="L257" s="2" t="e">
        <f>AVERAGEIF(A:A,Table5[[#This Row],[Truck Name ]],K:K)</f>
        <v>#DIV/0!</v>
      </c>
      <c r="M257" s="27" t="e">
        <f>AVERAGEIF(A:A,Table5[[#This Row],[Truck Name ]],G:G)</f>
        <v>#DIV/0!</v>
      </c>
      <c r="N257" s="34">
        <f>IFERROR(Table5[[#This Row],[Revenue (Rent+TOR)]]/Table5[[#This Row],[actual  sales ]],0)</f>
        <v>0</v>
      </c>
      <c r="O257" s="27"/>
      <c r="P257" s="27"/>
      <c r="Q257" s="27">
        <f>+Table5[[#This Row],[Invoices]]-Table5[[#This Row],[Collected (EGP)]]</f>
        <v>0</v>
      </c>
      <c r="R257" s="46">
        <f>IFERROR(Table5[[#This Row],[Collected (EGP)]]/Table5[[#This Row],[Invoices]],0)</f>
        <v>0</v>
      </c>
      <c r="S257" s="27" t="str">
        <f t="shared" si="3"/>
        <v>High</v>
      </c>
    </row>
    <row r="258" spans="1:19" x14ac:dyDescent="0.25">
      <c r="A258" s="20"/>
      <c r="B258" s="21"/>
      <c r="C258" s="43"/>
      <c r="D258" s="21"/>
      <c r="E258" s="43"/>
      <c r="F258" s="22"/>
      <c r="G258" s="22"/>
      <c r="H258" s="23"/>
      <c r="I258" s="22">
        <f>+Table5[[#This Row],[actual  sales ]]*Table5[[#This Row],[RS %]]</f>
        <v>0</v>
      </c>
      <c r="J258" s="22">
        <f>IF(Table5[[#This Row],[RS]]&gt;Table5[[#This Row],[Minimum rent]],Table5[[#This Row],[RS]]-Table5[[#This Row],[Minimum rent]],0)</f>
        <v>0</v>
      </c>
      <c r="K258" s="22">
        <f>+Table5[[#This Row],[TOR]]+Table5[[#This Row],[Minimum rent]]</f>
        <v>0</v>
      </c>
      <c r="L258" s="2" t="e">
        <f>AVERAGEIF(A:A,Table5[[#This Row],[Truck Name ]],K:K)</f>
        <v>#DIV/0!</v>
      </c>
      <c r="M258" s="27" t="e">
        <f>AVERAGEIF(A:A,Table5[[#This Row],[Truck Name ]],G:G)</f>
        <v>#DIV/0!</v>
      </c>
      <c r="N258" s="34">
        <f>IFERROR(Table5[[#This Row],[Revenue (Rent+TOR)]]/Table5[[#This Row],[actual  sales ]],0)</f>
        <v>0</v>
      </c>
      <c r="O258" s="27"/>
      <c r="P258" s="27"/>
      <c r="Q258" s="27">
        <f>+Table5[[#This Row],[Invoices]]-Table5[[#This Row],[Collected (EGP)]]</f>
        <v>0</v>
      </c>
      <c r="R258" s="46">
        <f>IFERROR(Table5[[#This Row],[Collected (EGP)]]/Table5[[#This Row],[Invoices]],0)</f>
        <v>0</v>
      </c>
      <c r="S258" s="27" t="str">
        <f t="shared" ref="S258:S287" si="4">IF(OR(Q258&gt;500000,R258&lt;0.7),"High",IF(OR(Q258&gt;=100000,R258&lt;0.9),"Medium","Healthy"))</f>
        <v>High</v>
      </c>
    </row>
    <row r="259" spans="1:19" x14ac:dyDescent="0.25">
      <c r="A259" s="20"/>
      <c r="B259" s="21"/>
      <c r="C259" s="43"/>
      <c r="D259" s="21"/>
      <c r="E259" s="43"/>
      <c r="F259" s="22"/>
      <c r="G259" s="22"/>
      <c r="H259" s="23"/>
      <c r="I259" s="22">
        <f>+Table5[[#This Row],[actual  sales ]]*Table5[[#This Row],[RS %]]</f>
        <v>0</v>
      </c>
      <c r="J259" s="22">
        <f>IF(Table5[[#This Row],[RS]]&gt;Table5[[#This Row],[Minimum rent]],Table5[[#This Row],[RS]]-Table5[[#This Row],[Minimum rent]],0)</f>
        <v>0</v>
      </c>
      <c r="K259" s="22">
        <f>+Table5[[#This Row],[TOR]]+Table5[[#This Row],[Minimum rent]]</f>
        <v>0</v>
      </c>
      <c r="L259" s="2" t="e">
        <f>AVERAGEIF(A:A,Table5[[#This Row],[Truck Name ]],K:K)</f>
        <v>#DIV/0!</v>
      </c>
      <c r="M259" s="27" t="e">
        <f>AVERAGEIF(A:A,Table5[[#This Row],[Truck Name ]],G:G)</f>
        <v>#DIV/0!</v>
      </c>
      <c r="N259" s="34">
        <f>IFERROR(Table5[[#This Row],[Revenue (Rent+TOR)]]/Table5[[#This Row],[actual  sales ]],0)</f>
        <v>0</v>
      </c>
      <c r="O259" s="27"/>
      <c r="P259" s="27"/>
      <c r="Q259" s="27">
        <f>+Table5[[#This Row],[Invoices]]-Table5[[#This Row],[Collected (EGP)]]</f>
        <v>0</v>
      </c>
      <c r="R259" s="46">
        <f>IFERROR(Table5[[#This Row],[Collected (EGP)]]/Table5[[#This Row],[Invoices]],0)</f>
        <v>0</v>
      </c>
      <c r="S259" s="27" t="str">
        <f t="shared" si="4"/>
        <v>High</v>
      </c>
    </row>
    <row r="260" spans="1:19" x14ac:dyDescent="0.25">
      <c r="A260" s="20"/>
      <c r="B260" s="21"/>
      <c r="C260" s="43"/>
      <c r="D260" s="21"/>
      <c r="E260" s="43"/>
      <c r="F260" s="22"/>
      <c r="G260" s="22"/>
      <c r="H260" s="23"/>
      <c r="I260" s="22">
        <f>+Table5[[#This Row],[actual  sales ]]*Table5[[#This Row],[RS %]]</f>
        <v>0</v>
      </c>
      <c r="J260" s="22">
        <f>IF(Table5[[#This Row],[RS]]&gt;Table5[[#This Row],[Minimum rent]],Table5[[#This Row],[RS]]-Table5[[#This Row],[Minimum rent]],0)</f>
        <v>0</v>
      </c>
      <c r="K260" s="22">
        <f>+Table5[[#This Row],[TOR]]+Table5[[#This Row],[Minimum rent]]</f>
        <v>0</v>
      </c>
      <c r="L260" s="2" t="e">
        <f>AVERAGEIF(A:A,Table5[[#This Row],[Truck Name ]],K:K)</f>
        <v>#DIV/0!</v>
      </c>
      <c r="M260" s="27" t="e">
        <f>AVERAGEIF(A:A,Table5[[#This Row],[Truck Name ]],G:G)</f>
        <v>#DIV/0!</v>
      </c>
      <c r="N260" s="34">
        <f>IFERROR(Table5[[#This Row],[Revenue (Rent+TOR)]]/Table5[[#This Row],[actual  sales ]],0)</f>
        <v>0</v>
      </c>
      <c r="O260" s="27"/>
      <c r="P260" s="27"/>
      <c r="Q260" s="27">
        <f>+Table5[[#This Row],[Invoices]]-Table5[[#This Row],[Collected (EGP)]]</f>
        <v>0</v>
      </c>
      <c r="R260" s="46">
        <f>IFERROR(Table5[[#This Row],[Collected (EGP)]]/Table5[[#This Row],[Invoices]],0)</f>
        <v>0</v>
      </c>
      <c r="S260" s="27" t="str">
        <f t="shared" si="4"/>
        <v>High</v>
      </c>
    </row>
    <row r="261" spans="1:19" x14ac:dyDescent="0.25">
      <c r="A261" s="20"/>
      <c r="B261" s="21"/>
      <c r="C261" s="43"/>
      <c r="D261" s="21"/>
      <c r="E261" s="43"/>
      <c r="F261" s="22"/>
      <c r="G261" s="22"/>
      <c r="H261" s="23"/>
      <c r="I261" s="22">
        <f>+Table5[[#This Row],[actual  sales ]]*Table5[[#This Row],[RS %]]</f>
        <v>0</v>
      </c>
      <c r="J261" s="22">
        <f>IF(Table5[[#This Row],[RS]]&gt;Table5[[#This Row],[Minimum rent]],Table5[[#This Row],[RS]]-Table5[[#This Row],[Minimum rent]],0)</f>
        <v>0</v>
      </c>
      <c r="K261" s="22">
        <f>+Table5[[#This Row],[TOR]]+Table5[[#This Row],[Minimum rent]]</f>
        <v>0</v>
      </c>
      <c r="L261" s="2" t="e">
        <f>AVERAGEIF(A:A,Table5[[#This Row],[Truck Name ]],K:K)</f>
        <v>#DIV/0!</v>
      </c>
      <c r="M261" s="27" t="e">
        <f>AVERAGEIF(A:A,Table5[[#This Row],[Truck Name ]],G:G)</f>
        <v>#DIV/0!</v>
      </c>
      <c r="N261" s="34">
        <f>IFERROR(Table5[[#This Row],[Revenue (Rent+TOR)]]/Table5[[#This Row],[actual  sales ]],0)</f>
        <v>0</v>
      </c>
      <c r="O261" s="27"/>
      <c r="P261" s="27"/>
      <c r="Q261" s="27">
        <f>+Table5[[#This Row],[Invoices]]-Table5[[#This Row],[Collected (EGP)]]</f>
        <v>0</v>
      </c>
      <c r="R261" s="46">
        <f>IFERROR(Table5[[#This Row],[Collected (EGP)]]/Table5[[#This Row],[Invoices]],0)</f>
        <v>0</v>
      </c>
      <c r="S261" s="27" t="str">
        <f t="shared" si="4"/>
        <v>High</v>
      </c>
    </row>
    <row r="262" spans="1:19" x14ac:dyDescent="0.25">
      <c r="A262" s="20"/>
      <c r="B262" s="21"/>
      <c r="C262" s="43"/>
      <c r="D262" s="21"/>
      <c r="E262" s="43"/>
      <c r="F262" s="22"/>
      <c r="G262" s="22"/>
      <c r="H262" s="23"/>
      <c r="I262" s="22">
        <f>+Table5[[#This Row],[actual  sales ]]*Table5[[#This Row],[RS %]]</f>
        <v>0</v>
      </c>
      <c r="J262" s="22">
        <f>IF(Table5[[#This Row],[RS]]&gt;Table5[[#This Row],[Minimum rent]],Table5[[#This Row],[RS]]-Table5[[#This Row],[Minimum rent]],0)</f>
        <v>0</v>
      </c>
      <c r="K262" s="22">
        <f>+Table5[[#This Row],[TOR]]+Table5[[#This Row],[Minimum rent]]</f>
        <v>0</v>
      </c>
      <c r="L262" s="2" t="e">
        <f>AVERAGEIF(A:A,Table5[[#This Row],[Truck Name ]],K:K)</f>
        <v>#DIV/0!</v>
      </c>
      <c r="M262" s="27" t="e">
        <f>AVERAGEIF(A:A,Table5[[#This Row],[Truck Name ]],G:G)</f>
        <v>#DIV/0!</v>
      </c>
      <c r="N262" s="34">
        <f>IFERROR(Table5[[#This Row],[Revenue (Rent+TOR)]]/Table5[[#This Row],[actual  sales ]],0)</f>
        <v>0</v>
      </c>
      <c r="O262" s="27"/>
      <c r="P262" s="27"/>
      <c r="Q262" s="27">
        <f>+Table5[[#This Row],[Invoices]]-Table5[[#This Row],[Collected (EGP)]]</f>
        <v>0</v>
      </c>
      <c r="R262" s="46">
        <f>IFERROR(Table5[[#This Row],[Collected (EGP)]]/Table5[[#This Row],[Invoices]],0)</f>
        <v>0</v>
      </c>
      <c r="S262" s="27" t="str">
        <f t="shared" si="4"/>
        <v>High</v>
      </c>
    </row>
    <row r="263" spans="1:19" x14ac:dyDescent="0.25">
      <c r="A263" s="20"/>
      <c r="B263" s="21"/>
      <c r="C263" s="43"/>
      <c r="D263" s="21"/>
      <c r="E263" s="43"/>
      <c r="F263" s="22"/>
      <c r="G263" s="22"/>
      <c r="H263" s="23"/>
      <c r="I263" s="22">
        <f>+Table5[[#This Row],[actual  sales ]]*Table5[[#This Row],[RS %]]</f>
        <v>0</v>
      </c>
      <c r="J263" s="22">
        <f>IF(Table5[[#This Row],[RS]]&gt;Table5[[#This Row],[Minimum rent]],Table5[[#This Row],[RS]]-Table5[[#This Row],[Minimum rent]],0)</f>
        <v>0</v>
      </c>
      <c r="K263" s="22">
        <f>+Table5[[#This Row],[TOR]]+Table5[[#This Row],[Minimum rent]]</f>
        <v>0</v>
      </c>
      <c r="L263" s="2" t="e">
        <f>AVERAGEIF(A:A,Table5[[#This Row],[Truck Name ]],K:K)</f>
        <v>#DIV/0!</v>
      </c>
      <c r="M263" s="27" t="e">
        <f>AVERAGEIF(A:A,Table5[[#This Row],[Truck Name ]],G:G)</f>
        <v>#DIV/0!</v>
      </c>
      <c r="N263" s="34">
        <f>IFERROR(Table5[[#This Row],[Revenue (Rent+TOR)]]/Table5[[#This Row],[actual  sales ]],0)</f>
        <v>0</v>
      </c>
      <c r="O263" s="27"/>
      <c r="P263" s="27"/>
      <c r="Q263" s="27">
        <f>+Table5[[#This Row],[Invoices]]-Table5[[#This Row],[Collected (EGP)]]</f>
        <v>0</v>
      </c>
      <c r="R263" s="46">
        <f>IFERROR(Table5[[#This Row],[Collected (EGP)]]/Table5[[#This Row],[Invoices]],0)</f>
        <v>0</v>
      </c>
      <c r="S263" s="27" t="str">
        <f t="shared" si="4"/>
        <v>High</v>
      </c>
    </row>
    <row r="264" spans="1:19" x14ac:dyDescent="0.25">
      <c r="A264" s="20"/>
      <c r="B264" s="21"/>
      <c r="C264" s="43"/>
      <c r="D264" s="21"/>
      <c r="E264" s="43"/>
      <c r="F264" s="22"/>
      <c r="G264" s="22"/>
      <c r="H264" s="23"/>
      <c r="I264" s="22">
        <f>+Table5[[#This Row],[actual  sales ]]*Table5[[#This Row],[RS %]]</f>
        <v>0</v>
      </c>
      <c r="J264" s="22">
        <f>IF(Table5[[#This Row],[RS]]&gt;Table5[[#This Row],[Minimum rent]],Table5[[#This Row],[RS]]-Table5[[#This Row],[Minimum rent]],0)</f>
        <v>0</v>
      </c>
      <c r="K264" s="22">
        <f>+Table5[[#This Row],[TOR]]+Table5[[#This Row],[Minimum rent]]</f>
        <v>0</v>
      </c>
      <c r="L264" s="2" t="e">
        <f>AVERAGEIF(A:A,Table5[[#This Row],[Truck Name ]],K:K)</f>
        <v>#DIV/0!</v>
      </c>
      <c r="M264" s="27" t="e">
        <f>AVERAGEIF(A:A,Table5[[#This Row],[Truck Name ]],G:G)</f>
        <v>#DIV/0!</v>
      </c>
      <c r="N264" s="34">
        <f>IFERROR(Table5[[#This Row],[Revenue (Rent+TOR)]]/Table5[[#This Row],[actual  sales ]],0)</f>
        <v>0</v>
      </c>
      <c r="O264" s="27"/>
      <c r="P264" s="27"/>
      <c r="Q264" s="27">
        <f>+Table5[[#This Row],[Invoices]]-Table5[[#This Row],[Collected (EGP)]]</f>
        <v>0</v>
      </c>
      <c r="R264" s="46">
        <f>IFERROR(Table5[[#This Row],[Collected (EGP)]]/Table5[[#This Row],[Invoices]],0)</f>
        <v>0</v>
      </c>
      <c r="S264" s="27" t="str">
        <f t="shared" si="4"/>
        <v>High</v>
      </c>
    </row>
    <row r="265" spans="1:19" x14ac:dyDescent="0.25">
      <c r="A265" s="20"/>
      <c r="B265" s="21"/>
      <c r="C265" s="43"/>
      <c r="D265" s="21"/>
      <c r="E265" s="43"/>
      <c r="F265" s="22"/>
      <c r="G265" s="22"/>
      <c r="H265" s="23"/>
      <c r="I265" s="22">
        <f>+Table5[[#This Row],[actual  sales ]]*Table5[[#This Row],[RS %]]</f>
        <v>0</v>
      </c>
      <c r="J265" s="22">
        <f>IF(Table5[[#This Row],[RS]]&gt;Table5[[#This Row],[Minimum rent]],Table5[[#This Row],[RS]]-Table5[[#This Row],[Minimum rent]],0)</f>
        <v>0</v>
      </c>
      <c r="K265" s="22">
        <f>+Table5[[#This Row],[TOR]]+Table5[[#This Row],[Minimum rent]]</f>
        <v>0</v>
      </c>
      <c r="L265" s="2" t="e">
        <f>AVERAGEIF(A:A,Table5[[#This Row],[Truck Name ]],K:K)</f>
        <v>#DIV/0!</v>
      </c>
      <c r="M265" s="27" t="e">
        <f>AVERAGEIF(A:A,Table5[[#This Row],[Truck Name ]],G:G)</f>
        <v>#DIV/0!</v>
      </c>
      <c r="N265" s="34">
        <f>IFERROR(Table5[[#This Row],[Revenue (Rent+TOR)]]/Table5[[#This Row],[actual  sales ]],0)</f>
        <v>0</v>
      </c>
      <c r="O265" s="27"/>
      <c r="P265" s="27"/>
      <c r="Q265" s="27">
        <f>+Table5[[#This Row],[Invoices]]-Table5[[#This Row],[Collected (EGP)]]</f>
        <v>0</v>
      </c>
      <c r="R265" s="46">
        <f>IFERROR(Table5[[#This Row],[Collected (EGP)]]/Table5[[#This Row],[Invoices]],0)</f>
        <v>0</v>
      </c>
      <c r="S265" s="27" t="str">
        <f t="shared" si="4"/>
        <v>High</v>
      </c>
    </row>
    <row r="266" spans="1:19" x14ac:dyDescent="0.25">
      <c r="A266" s="20"/>
      <c r="B266" s="21"/>
      <c r="C266" s="43"/>
      <c r="D266" s="21"/>
      <c r="E266" s="43"/>
      <c r="F266" s="22"/>
      <c r="G266" s="22"/>
      <c r="H266" s="23"/>
      <c r="I266" s="22">
        <f>+Table5[[#This Row],[actual  sales ]]*Table5[[#This Row],[RS %]]</f>
        <v>0</v>
      </c>
      <c r="J266" s="22">
        <f>IF(Table5[[#This Row],[RS]]&gt;Table5[[#This Row],[Minimum rent]],Table5[[#This Row],[RS]]-Table5[[#This Row],[Minimum rent]],0)</f>
        <v>0</v>
      </c>
      <c r="K266" s="22">
        <f>+Table5[[#This Row],[TOR]]+Table5[[#This Row],[Minimum rent]]</f>
        <v>0</v>
      </c>
      <c r="L266" s="2" t="e">
        <f>AVERAGEIF(A:A,Table5[[#This Row],[Truck Name ]],K:K)</f>
        <v>#DIV/0!</v>
      </c>
      <c r="M266" s="27" t="e">
        <f>AVERAGEIF(A:A,Table5[[#This Row],[Truck Name ]],G:G)</f>
        <v>#DIV/0!</v>
      </c>
      <c r="N266" s="34">
        <f>IFERROR(Table5[[#This Row],[Revenue (Rent+TOR)]]/Table5[[#This Row],[actual  sales ]],0)</f>
        <v>0</v>
      </c>
      <c r="O266" s="27"/>
      <c r="P266" s="27"/>
      <c r="Q266" s="27">
        <f>+Table5[[#This Row],[Invoices]]-Table5[[#This Row],[Collected (EGP)]]</f>
        <v>0</v>
      </c>
      <c r="R266" s="46">
        <f>IFERROR(Table5[[#This Row],[Collected (EGP)]]/Table5[[#This Row],[Invoices]],0)</f>
        <v>0</v>
      </c>
      <c r="S266" s="27" t="str">
        <f t="shared" si="4"/>
        <v>High</v>
      </c>
    </row>
    <row r="267" spans="1:19" x14ac:dyDescent="0.25">
      <c r="A267" s="20"/>
      <c r="B267" s="21"/>
      <c r="C267" s="43"/>
      <c r="D267" s="21"/>
      <c r="E267" s="43"/>
      <c r="F267" s="22"/>
      <c r="G267" s="22"/>
      <c r="H267" s="23"/>
      <c r="I267" s="22">
        <f>+Table5[[#This Row],[actual  sales ]]*Table5[[#This Row],[RS %]]</f>
        <v>0</v>
      </c>
      <c r="J267" s="22">
        <f>IF(Table5[[#This Row],[RS]]&gt;Table5[[#This Row],[Minimum rent]],Table5[[#This Row],[RS]]-Table5[[#This Row],[Minimum rent]],0)</f>
        <v>0</v>
      </c>
      <c r="K267" s="22">
        <f>+Table5[[#This Row],[TOR]]+Table5[[#This Row],[Minimum rent]]</f>
        <v>0</v>
      </c>
      <c r="L267" s="2" t="e">
        <f>AVERAGEIF(A:A,Table5[[#This Row],[Truck Name ]],K:K)</f>
        <v>#DIV/0!</v>
      </c>
      <c r="M267" s="27" t="e">
        <f>AVERAGEIF(A:A,Table5[[#This Row],[Truck Name ]],G:G)</f>
        <v>#DIV/0!</v>
      </c>
      <c r="N267" s="34">
        <f>IFERROR(Table5[[#This Row],[Revenue (Rent+TOR)]]/Table5[[#This Row],[actual  sales ]],0)</f>
        <v>0</v>
      </c>
      <c r="O267" s="27"/>
      <c r="P267" s="27"/>
      <c r="Q267" s="27">
        <f>+Table5[[#This Row],[Invoices]]-Table5[[#This Row],[Collected (EGP)]]</f>
        <v>0</v>
      </c>
      <c r="R267" s="46">
        <f>IFERROR(Table5[[#This Row],[Collected (EGP)]]/Table5[[#This Row],[Invoices]],0)</f>
        <v>0</v>
      </c>
      <c r="S267" s="27" t="str">
        <f t="shared" si="4"/>
        <v>High</v>
      </c>
    </row>
    <row r="268" spans="1:19" x14ac:dyDescent="0.25">
      <c r="A268" s="20"/>
      <c r="B268" s="21"/>
      <c r="C268" s="43"/>
      <c r="D268" s="21"/>
      <c r="E268" s="43"/>
      <c r="F268" s="22"/>
      <c r="G268" s="22"/>
      <c r="H268" s="23"/>
      <c r="I268" s="22">
        <f>+Table5[[#This Row],[actual  sales ]]*Table5[[#This Row],[RS %]]</f>
        <v>0</v>
      </c>
      <c r="J268" s="22">
        <f>IF(Table5[[#This Row],[RS]]&gt;Table5[[#This Row],[Minimum rent]],Table5[[#This Row],[RS]]-Table5[[#This Row],[Minimum rent]],0)</f>
        <v>0</v>
      </c>
      <c r="K268" s="22">
        <f>+Table5[[#This Row],[TOR]]+Table5[[#This Row],[Minimum rent]]</f>
        <v>0</v>
      </c>
      <c r="L268" s="2" t="e">
        <f>AVERAGEIF(A:A,Table5[[#This Row],[Truck Name ]],K:K)</f>
        <v>#DIV/0!</v>
      </c>
      <c r="M268" s="27" t="e">
        <f>AVERAGEIF(A:A,Table5[[#This Row],[Truck Name ]],G:G)</f>
        <v>#DIV/0!</v>
      </c>
      <c r="N268" s="34">
        <f>IFERROR(Table5[[#This Row],[Revenue (Rent+TOR)]]/Table5[[#This Row],[actual  sales ]],0)</f>
        <v>0</v>
      </c>
      <c r="O268" s="27"/>
      <c r="P268" s="27"/>
      <c r="Q268" s="27">
        <f>+Table5[[#This Row],[Invoices]]-Table5[[#This Row],[Collected (EGP)]]</f>
        <v>0</v>
      </c>
      <c r="R268" s="46">
        <f>IFERROR(Table5[[#This Row],[Collected (EGP)]]/Table5[[#This Row],[Invoices]],0)</f>
        <v>0</v>
      </c>
      <c r="S268" s="27" t="str">
        <f t="shared" si="4"/>
        <v>High</v>
      </c>
    </row>
    <row r="269" spans="1:19" x14ac:dyDescent="0.25">
      <c r="A269" s="20"/>
      <c r="B269" s="21"/>
      <c r="C269" s="43"/>
      <c r="D269" s="21"/>
      <c r="E269" s="43"/>
      <c r="F269" s="22"/>
      <c r="G269" s="22"/>
      <c r="H269" s="23"/>
      <c r="I269" s="22">
        <f>+Table5[[#This Row],[actual  sales ]]*Table5[[#This Row],[RS %]]</f>
        <v>0</v>
      </c>
      <c r="J269" s="22">
        <f>IF(Table5[[#This Row],[RS]]&gt;Table5[[#This Row],[Minimum rent]],Table5[[#This Row],[RS]]-Table5[[#This Row],[Minimum rent]],0)</f>
        <v>0</v>
      </c>
      <c r="K269" s="22">
        <f>+Table5[[#This Row],[TOR]]+Table5[[#This Row],[Minimum rent]]</f>
        <v>0</v>
      </c>
      <c r="L269" s="2" t="e">
        <f>AVERAGEIF(A:A,Table5[[#This Row],[Truck Name ]],K:K)</f>
        <v>#DIV/0!</v>
      </c>
      <c r="M269" s="27" t="e">
        <f>AVERAGEIF(A:A,Table5[[#This Row],[Truck Name ]],G:G)</f>
        <v>#DIV/0!</v>
      </c>
      <c r="N269" s="34">
        <f>IFERROR(Table5[[#This Row],[Revenue (Rent+TOR)]]/Table5[[#This Row],[actual  sales ]],0)</f>
        <v>0</v>
      </c>
      <c r="O269" s="27"/>
      <c r="P269" s="27"/>
      <c r="Q269" s="27">
        <f>+Table5[[#This Row],[Invoices]]-Table5[[#This Row],[Collected (EGP)]]</f>
        <v>0</v>
      </c>
      <c r="R269" s="46">
        <f>IFERROR(Table5[[#This Row],[Collected (EGP)]]/Table5[[#This Row],[Invoices]],0)</f>
        <v>0</v>
      </c>
      <c r="S269" s="27" t="str">
        <f t="shared" si="4"/>
        <v>High</v>
      </c>
    </row>
    <row r="270" spans="1:19" x14ac:dyDescent="0.25">
      <c r="A270" s="20"/>
      <c r="B270" s="21"/>
      <c r="C270" s="43"/>
      <c r="D270" s="21"/>
      <c r="E270" s="43"/>
      <c r="F270" s="22"/>
      <c r="G270" s="22"/>
      <c r="H270" s="23"/>
      <c r="I270" s="22">
        <f>+Table5[[#This Row],[actual  sales ]]*Table5[[#This Row],[RS %]]</f>
        <v>0</v>
      </c>
      <c r="J270" s="22">
        <f>IF(Table5[[#This Row],[RS]]&gt;Table5[[#This Row],[Minimum rent]],Table5[[#This Row],[RS]]-Table5[[#This Row],[Minimum rent]],0)</f>
        <v>0</v>
      </c>
      <c r="K270" s="22">
        <f>+Table5[[#This Row],[TOR]]+Table5[[#This Row],[Minimum rent]]</f>
        <v>0</v>
      </c>
      <c r="L270" s="2" t="e">
        <f>AVERAGEIF(A:A,Table5[[#This Row],[Truck Name ]],K:K)</f>
        <v>#DIV/0!</v>
      </c>
      <c r="M270" s="27" t="e">
        <f>AVERAGEIF(A:A,Table5[[#This Row],[Truck Name ]],G:G)</f>
        <v>#DIV/0!</v>
      </c>
      <c r="N270" s="34">
        <f>IFERROR(Table5[[#This Row],[Revenue (Rent+TOR)]]/Table5[[#This Row],[actual  sales ]],0)</f>
        <v>0</v>
      </c>
      <c r="O270" s="27"/>
      <c r="P270" s="27"/>
      <c r="Q270" s="27">
        <f>+Table5[[#This Row],[Invoices]]-Table5[[#This Row],[Collected (EGP)]]</f>
        <v>0</v>
      </c>
      <c r="R270" s="46">
        <f>IFERROR(Table5[[#This Row],[Collected (EGP)]]/Table5[[#This Row],[Invoices]],0)</f>
        <v>0</v>
      </c>
      <c r="S270" s="27" t="str">
        <f t="shared" si="4"/>
        <v>High</v>
      </c>
    </row>
    <row r="271" spans="1:19" x14ac:dyDescent="0.25">
      <c r="A271" s="20"/>
      <c r="B271" s="21"/>
      <c r="C271" s="43"/>
      <c r="D271" s="21"/>
      <c r="E271" s="43"/>
      <c r="F271" s="22"/>
      <c r="G271" s="22"/>
      <c r="H271" s="23"/>
      <c r="I271" s="22">
        <f>+Table5[[#This Row],[actual  sales ]]*Table5[[#This Row],[RS %]]</f>
        <v>0</v>
      </c>
      <c r="J271" s="22">
        <f>IF(Table5[[#This Row],[RS]]&gt;Table5[[#This Row],[Minimum rent]],Table5[[#This Row],[RS]]-Table5[[#This Row],[Minimum rent]],0)</f>
        <v>0</v>
      </c>
      <c r="K271" s="22">
        <f>+Table5[[#This Row],[TOR]]+Table5[[#This Row],[Minimum rent]]</f>
        <v>0</v>
      </c>
      <c r="L271" s="2" t="e">
        <f>AVERAGEIF(A:A,Table5[[#This Row],[Truck Name ]],K:K)</f>
        <v>#DIV/0!</v>
      </c>
      <c r="M271" s="27" t="e">
        <f>AVERAGEIF(A:A,Table5[[#This Row],[Truck Name ]],G:G)</f>
        <v>#DIV/0!</v>
      </c>
      <c r="N271" s="34">
        <f>IFERROR(Table5[[#This Row],[Revenue (Rent+TOR)]]/Table5[[#This Row],[actual  sales ]],0)</f>
        <v>0</v>
      </c>
      <c r="O271" s="27"/>
      <c r="P271" s="27"/>
      <c r="Q271" s="27">
        <f>+Table5[[#This Row],[Invoices]]-Table5[[#This Row],[Collected (EGP)]]</f>
        <v>0</v>
      </c>
      <c r="R271" s="46">
        <f>IFERROR(Table5[[#This Row],[Collected (EGP)]]/Table5[[#This Row],[Invoices]],0)</f>
        <v>0</v>
      </c>
      <c r="S271" s="27" t="str">
        <f t="shared" si="4"/>
        <v>High</v>
      </c>
    </row>
    <row r="272" spans="1:19" x14ac:dyDescent="0.25">
      <c r="A272" s="20"/>
      <c r="B272" s="21"/>
      <c r="C272" s="43"/>
      <c r="D272" s="21"/>
      <c r="E272" s="43"/>
      <c r="F272" s="22"/>
      <c r="G272" s="22"/>
      <c r="H272" s="23"/>
      <c r="I272" s="22">
        <f>+Table5[[#This Row],[actual  sales ]]*Table5[[#This Row],[RS %]]</f>
        <v>0</v>
      </c>
      <c r="J272" s="22">
        <f>IF(Table5[[#This Row],[RS]]&gt;Table5[[#This Row],[Minimum rent]],Table5[[#This Row],[RS]]-Table5[[#This Row],[Minimum rent]],0)</f>
        <v>0</v>
      </c>
      <c r="K272" s="22">
        <f>+Table5[[#This Row],[TOR]]+Table5[[#This Row],[Minimum rent]]</f>
        <v>0</v>
      </c>
      <c r="L272" s="2" t="e">
        <f>AVERAGEIF(A:A,Table5[[#This Row],[Truck Name ]],K:K)</f>
        <v>#DIV/0!</v>
      </c>
      <c r="M272" s="27" t="e">
        <f>AVERAGEIF(A:A,Table5[[#This Row],[Truck Name ]],G:G)</f>
        <v>#DIV/0!</v>
      </c>
      <c r="N272" s="34">
        <f>IFERROR(Table5[[#This Row],[Revenue (Rent+TOR)]]/Table5[[#This Row],[actual  sales ]],0)</f>
        <v>0</v>
      </c>
      <c r="O272" s="27"/>
      <c r="P272" s="27"/>
      <c r="Q272" s="27">
        <f>+Table5[[#This Row],[Invoices]]-Table5[[#This Row],[Collected (EGP)]]</f>
        <v>0</v>
      </c>
      <c r="R272" s="46">
        <f>IFERROR(Table5[[#This Row],[Collected (EGP)]]/Table5[[#This Row],[Invoices]],0)</f>
        <v>0</v>
      </c>
      <c r="S272" s="27" t="str">
        <f t="shared" si="4"/>
        <v>High</v>
      </c>
    </row>
    <row r="273" spans="1:19" x14ac:dyDescent="0.25">
      <c r="A273" s="20"/>
      <c r="B273" s="21"/>
      <c r="C273" s="43"/>
      <c r="D273" s="21"/>
      <c r="E273" s="43"/>
      <c r="F273" s="22"/>
      <c r="G273" s="22"/>
      <c r="H273" s="23"/>
      <c r="I273" s="22">
        <f>+Table5[[#This Row],[actual  sales ]]*Table5[[#This Row],[RS %]]</f>
        <v>0</v>
      </c>
      <c r="J273" s="22">
        <f>IF(Table5[[#This Row],[RS]]&gt;Table5[[#This Row],[Minimum rent]],Table5[[#This Row],[RS]]-Table5[[#This Row],[Minimum rent]],0)</f>
        <v>0</v>
      </c>
      <c r="K273" s="22">
        <f>+Table5[[#This Row],[TOR]]+Table5[[#This Row],[Minimum rent]]</f>
        <v>0</v>
      </c>
      <c r="L273" s="2" t="e">
        <f>AVERAGEIF(A:A,Table5[[#This Row],[Truck Name ]],K:K)</f>
        <v>#DIV/0!</v>
      </c>
      <c r="M273" s="27" t="e">
        <f>AVERAGEIF(A:A,Table5[[#This Row],[Truck Name ]],G:G)</f>
        <v>#DIV/0!</v>
      </c>
      <c r="N273" s="34">
        <f>IFERROR(Table5[[#This Row],[Revenue (Rent+TOR)]]/Table5[[#This Row],[actual  sales ]],0)</f>
        <v>0</v>
      </c>
      <c r="O273" s="27"/>
      <c r="P273" s="27"/>
      <c r="Q273" s="27">
        <f>+Table5[[#This Row],[Invoices]]-Table5[[#This Row],[Collected (EGP)]]</f>
        <v>0</v>
      </c>
      <c r="R273" s="46">
        <f>IFERROR(Table5[[#This Row],[Collected (EGP)]]/Table5[[#This Row],[Invoices]],0)</f>
        <v>0</v>
      </c>
      <c r="S273" s="27" t="str">
        <f t="shared" si="4"/>
        <v>High</v>
      </c>
    </row>
    <row r="274" spans="1:19" x14ac:dyDescent="0.25">
      <c r="A274" s="20"/>
      <c r="B274" s="21"/>
      <c r="C274" s="43"/>
      <c r="D274" s="21"/>
      <c r="E274" s="43"/>
      <c r="F274" s="22"/>
      <c r="G274" s="22"/>
      <c r="H274" s="23"/>
      <c r="I274" s="22">
        <f>+Table5[[#This Row],[actual  sales ]]*Table5[[#This Row],[RS %]]</f>
        <v>0</v>
      </c>
      <c r="J274" s="22">
        <f>IF(Table5[[#This Row],[RS]]&gt;Table5[[#This Row],[Minimum rent]],Table5[[#This Row],[RS]]-Table5[[#This Row],[Minimum rent]],0)</f>
        <v>0</v>
      </c>
      <c r="K274" s="22">
        <f>+Table5[[#This Row],[TOR]]+Table5[[#This Row],[Minimum rent]]</f>
        <v>0</v>
      </c>
      <c r="L274" s="2" t="e">
        <f>AVERAGEIF(A:A,Table5[[#This Row],[Truck Name ]],K:K)</f>
        <v>#DIV/0!</v>
      </c>
      <c r="M274" s="27" t="e">
        <f>AVERAGEIF(A:A,Table5[[#This Row],[Truck Name ]],G:G)</f>
        <v>#DIV/0!</v>
      </c>
      <c r="N274" s="34">
        <f>IFERROR(Table5[[#This Row],[Revenue (Rent+TOR)]]/Table5[[#This Row],[actual  sales ]],0)</f>
        <v>0</v>
      </c>
      <c r="O274" s="27"/>
      <c r="P274" s="27"/>
      <c r="Q274" s="27">
        <f>+Table5[[#This Row],[Invoices]]-Table5[[#This Row],[Collected (EGP)]]</f>
        <v>0</v>
      </c>
      <c r="R274" s="46">
        <f>IFERROR(Table5[[#This Row],[Collected (EGP)]]/Table5[[#This Row],[Invoices]],0)</f>
        <v>0</v>
      </c>
      <c r="S274" s="27" t="str">
        <f t="shared" si="4"/>
        <v>High</v>
      </c>
    </row>
    <row r="275" spans="1:19" x14ac:dyDescent="0.25">
      <c r="A275" s="20"/>
      <c r="B275" s="21"/>
      <c r="C275" s="43"/>
      <c r="D275" s="21"/>
      <c r="E275" s="43"/>
      <c r="F275" s="22"/>
      <c r="G275" s="22"/>
      <c r="H275" s="23"/>
      <c r="I275" s="22">
        <f>+Table5[[#This Row],[actual  sales ]]*Table5[[#This Row],[RS %]]</f>
        <v>0</v>
      </c>
      <c r="J275" s="22">
        <f>IF(Table5[[#This Row],[RS]]&gt;Table5[[#This Row],[Minimum rent]],Table5[[#This Row],[RS]]-Table5[[#This Row],[Minimum rent]],0)</f>
        <v>0</v>
      </c>
      <c r="K275" s="22">
        <f>+Table5[[#This Row],[TOR]]+Table5[[#This Row],[Minimum rent]]</f>
        <v>0</v>
      </c>
      <c r="L275" s="2" t="e">
        <f>AVERAGEIF(A:A,Table5[[#This Row],[Truck Name ]],K:K)</f>
        <v>#DIV/0!</v>
      </c>
      <c r="M275" s="27" t="e">
        <f>AVERAGEIF(A:A,Table5[[#This Row],[Truck Name ]],G:G)</f>
        <v>#DIV/0!</v>
      </c>
      <c r="N275" s="34">
        <f>IFERROR(Table5[[#This Row],[Revenue (Rent+TOR)]]/Table5[[#This Row],[actual  sales ]],0)</f>
        <v>0</v>
      </c>
      <c r="O275" s="27"/>
      <c r="P275" s="27"/>
      <c r="Q275" s="27">
        <f>+Table5[[#This Row],[Invoices]]-Table5[[#This Row],[Collected (EGP)]]</f>
        <v>0</v>
      </c>
      <c r="R275" s="46">
        <f>IFERROR(Table5[[#This Row],[Collected (EGP)]]/Table5[[#This Row],[Invoices]],0)</f>
        <v>0</v>
      </c>
      <c r="S275" s="27" t="str">
        <f t="shared" si="4"/>
        <v>High</v>
      </c>
    </row>
    <row r="276" spans="1:19" x14ac:dyDescent="0.25">
      <c r="A276" s="20"/>
      <c r="B276" s="21"/>
      <c r="C276" s="43"/>
      <c r="D276" s="21"/>
      <c r="E276" s="43"/>
      <c r="F276" s="22"/>
      <c r="G276" s="22"/>
      <c r="H276" s="23"/>
      <c r="I276" s="22">
        <f>+Table5[[#This Row],[actual  sales ]]*Table5[[#This Row],[RS %]]</f>
        <v>0</v>
      </c>
      <c r="J276" s="22">
        <f>IF(Table5[[#This Row],[RS]]&gt;Table5[[#This Row],[Minimum rent]],Table5[[#This Row],[RS]]-Table5[[#This Row],[Minimum rent]],0)</f>
        <v>0</v>
      </c>
      <c r="K276" s="22">
        <f>+Table5[[#This Row],[TOR]]+Table5[[#This Row],[Minimum rent]]</f>
        <v>0</v>
      </c>
      <c r="L276" s="2" t="e">
        <f>AVERAGEIF(A:A,Table5[[#This Row],[Truck Name ]],K:K)</f>
        <v>#DIV/0!</v>
      </c>
      <c r="M276" s="27" t="e">
        <f>AVERAGEIF(A:A,Table5[[#This Row],[Truck Name ]],G:G)</f>
        <v>#DIV/0!</v>
      </c>
      <c r="N276" s="34">
        <f>IFERROR(Table5[[#This Row],[Revenue (Rent+TOR)]]/Table5[[#This Row],[actual  sales ]],0)</f>
        <v>0</v>
      </c>
      <c r="O276" s="27"/>
      <c r="P276" s="27"/>
      <c r="Q276" s="27">
        <f>+Table5[[#This Row],[Invoices]]-Table5[[#This Row],[Collected (EGP)]]</f>
        <v>0</v>
      </c>
      <c r="R276" s="46">
        <f>IFERROR(Table5[[#This Row],[Collected (EGP)]]/Table5[[#This Row],[Invoices]],0)</f>
        <v>0</v>
      </c>
      <c r="S276" s="27" t="str">
        <f t="shared" si="4"/>
        <v>High</v>
      </c>
    </row>
    <row r="277" spans="1:19" x14ac:dyDescent="0.25">
      <c r="A277" s="20"/>
      <c r="B277" s="21"/>
      <c r="C277" s="43"/>
      <c r="D277" s="21"/>
      <c r="E277" s="43"/>
      <c r="F277" s="22"/>
      <c r="G277" s="22"/>
      <c r="H277" s="23"/>
      <c r="I277" s="22">
        <f>+Table5[[#This Row],[actual  sales ]]*Table5[[#This Row],[RS %]]</f>
        <v>0</v>
      </c>
      <c r="J277" s="22">
        <f>IF(Table5[[#This Row],[RS]]&gt;Table5[[#This Row],[Minimum rent]],Table5[[#This Row],[RS]]-Table5[[#This Row],[Minimum rent]],0)</f>
        <v>0</v>
      </c>
      <c r="K277" s="22">
        <f>+Table5[[#This Row],[TOR]]+Table5[[#This Row],[Minimum rent]]</f>
        <v>0</v>
      </c>
      <c r="L277" s="2" t="e">
        <f>AVERAGEIF(A:A,Table5[[#This Row],[Truck Name ]],K:K)</f>
        <v>#DIV/0!</v>
      </c>
      <c r="M277" s="27" t="e">
        <f>AVERAGEIF(A:A,Table5[[#This Row],[Truck Name ]],G:G)</f>
        <v>#DIV/0!</v>
      </c>
      <c r="N277" s="34">
        <f>IFERROR(Table5[[#This Row],[Revenue (Rent+TOR)]]/Table5[[#This Row],[actual  sales ]],0)</f>
        <v>0</v>
      </c>
      <c r="O277" s="27"/>
      <c r="P277" s="27"/>
      <c r="Q277" s="27">
        <f>+Table5[[#This Row],[Invoices]]-Table5[[#This Row],[Collected (EGP)]]</f>
        <v>0</v>
      </c>
      <c r="R277" s="46">
        <f>IFERROR(Table5[[#This Row],[Collected (EGP)]]/Table5[[#This Row],[Invoices]],0)</f>
        <v>0</v>
      </c>
      <c r="S277" s="27" t="str">
        <f t="shared" si="4"/>
        <v>High</v>
      </c>
    </row>
    <row r="278" spans="1:19" x14ac:dyDescent="0.25">
      <c r="A278" s="20"/>
      <c r="B278" s="21"/>
      <c r="C278" s="43"/>
      <c r="D278" s="21"/>
      <c r="E278" s="43"/>
      <c r="F278" s="22"/>
      <c r="G278" s="22"/>
      <c r="H278" s="23"/>
      <c r="I278" s="22">
        <f>+Table5[[#This Row],[actual  sales ]]*Table5[[#This Row],[RS %]]</f>
        <v>0</v>
      </c>
      <c r="J278" s="22">
        <f>IF(Table5[[#This Row],[RS]]&gt;Table5[[#This Row],[Minimum rent]],Table5[[#This Row],[RS]]-Table5[[#This Row],[Minimum rent]],0)</f>
        <v>0</v>
      </c>
      <c r="K278" s="22">
        <f>+Table5[[#This Row],[TOR]]+Table5[[#This Row],[Minimum rent]]</f>
        <v>0</v>
      </c>
      <c r="L278" s="2" t="e">
        <f>AVERAGEIF(A:A,Table5[[#This Row],[Truck Name ]],K:K)</f>
        <v>#DIV/0!</v>
      </c>
      <c r="M278" s="27" t="e">
        <f>AVERAGEIF(A:A,Table5[[#This Row],[Truck Name ]],G:G)</f>
        <v>#DIV/0!</v>
      </c>
      <c r="N278" s="34">
        <f>IFERROR(Table5[[#This Row],[Revenue (Rent+TOR)]]/Table5[[#This Row],[actual  sales ]],0)</f>
        <v>0</v>
      </c>
      <c r="O278" s="27"/>
      <c r="P278" s="27"/>
      <c r="Q278" s="27">
        <f>+Table5[[#This Row],[Invoices]]-Table5[[#This Row],[Collected (EGP)]]</f>
        <v>0</v>
      </c>
      <c r="R278" s="46">
        <f>IFERROR(Table5[[#This Row],[Collected (EGP)]]/Table5[[#This Row],[Invoices]],0)</f>
        <v>0</v>
      </c>
      <c r="S278" s="27" t="str">
        <f t="shared" si="4"/>
        <v>High</v>
      </c>
    </row>
    <row r="279" spans="1:19" x14ac:dyDescent="0.25">
      <c r="A279" s="20"/>
      <c r="B279" s="21"/>
      <c r="C279" s="43"/>
      <c r="D279" s="21"/>
      <c r="E279" s="43"/>
      <c r="F279" s="22"/>
      <c r="G279" s="22"/>
      <c r="H279" s="23"/>
      <c r="I279" s="22">
        <f>+Table5[[#This Row],[actual  sales ]]*Table5[[#This Row],[RS %]]</f>
        <v>0</v>
      </c>
      <c r="J279" s="22">
        <f>IF(Table5[[#This Row],[RS]]&gt;Table5[[#This Row],[Minimum rent]],Table5[[#This Row],[RS]]-Table5[[#This Row],[Minimum rent]],0)</f>
        <v>0</v>
      </c>
      <c r="K279" s="22">
        <f>+Table5[[#This Row],[TOR]]+Table5[[#This Row],[Minimum rent]]</f>
        <v>0</v>
      </c>
      <c r="L279" s="2" t="e">
        <f>AVERAGEIF(A:A,Table5[[#This Row],[Truck Name ]],K:K)</f>
        <v>#DIV/0!</v>
      </c>
      <c r="M279" s="27" t="e">
        <f>AVERAGEIF(A:A,Table5[[#This Row],[Truck Name ]],G:G)</f>
        <v>#DIV/0!</v>
      </c>
      <c r="N279" s="34">
        <f>IFERROR(Table5[[#This Row],[Revenue (Rent+TOR)]]/Table5[[#This Row],[actual  sales ]],0)</f>
        <v>0</v>
      </c>
      <c r="O279" s="27"/>
      <c r="P279" s="27"/>
      <c r="Q279" s="27">
        <f>+Table5[[#This Row],[Invoices]]-Table5[[#This Row],[Collected (EGP)]]</f>
        <v>0</v>
      </c>
      <c r="R279" s="46">
        <f>IFERROR(Table5[[#This Row],[Collected (EGP)]]/Table5[[#This Row],[Invoices]],0)</f>
        <v>0</v>
      </c>
      <c r="S279" s="27" t="str">
        <f t="shared" si="4"/>
        <v>High</v>
      </c>
    </row>
    <row r="280" spans="1:19" x14ac:dyDescent="0.25">
      <c r="A280" s="20"/>
      <c r="B280" s="21"/>
      <c r="C280" s="43"/>
      <c r="D280" s="21"/>
      <c r="E280" s="43"/>
      <c r="F280" s="22"/>
      <c r="G280" s="22"/>
      <c r="H280" s="23"/>
      <c r="I280" s="22">
        <f>+Table5[[#This Row],[actual  sales ]]*Table5[[#This Row],[RS %]]</f>
        <v>0</v>
      </c>
      <c r="J280" s="22">
        <f>IF(Table5[[#This Row],[RS]]&gt;Table5[[#This Row],[Minimum rent]],Table5[[#This Row],[RS]]-Table5[[#This Row],[Minimum rent]],0)</f>
        <v>0</v>
      </c>
      <c r="K280" s="22">
        <f>+Table5[[#This Row],[TOR]]+Table5[[#This Row],[Minimum rent]]</f>
        <v>0</v>
      </c>
      <c r="L280" s="2" t="e">
        <f>AVERAGEIF(A:A,Table5[[#This Row],[Truck Name ]],K:K)</f>
        <v>#DIV/0!</v>
      </c>
      <c r="M280" s="27" t="e">
        <f>AVERAGEIF(A:A,Table5[[#This Row],[Truck Name ]],G:G)</f>
        <v>#DIV/0!</v>
      </c>
      <c r="N280" s="34">
        <f>IFERROR(Table5[[#This Row],[Revenue (Rent+TOR)]]/Table5[[#This Row],[actual  sales ]],0)</f>
        <v>0</v>
      </c>
      <c r="O280" s="27"/>
      <c r="P280" s="27"/>
      <c r="Q280" s="27">
        <f>+Table5[[#This Row],[Invoices]]-Table5[[#This Row],[Collected (EGP)]]</f>
        <v>0</v>
      </c>
      <c r="R280" s="46">
        <f>IFERROR(Table5[[#This Row],[Collected (EGP)]]/Table5[[#This Row],[Invoices]],0)</f>
        <v>0</v>
      </c>
      <c r="S280" s="27" t="str">
        <f t="shared" si="4"/>
        <v>High</v>
      </c>
    </row>
    <row r="281" spans="1:19" x14ac:dyDescent="0.25">
      <c r="A281" s="20"/>
      <c r="B281" s="21"/>
      <c r="C281" s="43"/>
      <c r="D281" s="21"/>
      <c r="E281" s="43"/>
      <c r="F281" s="22"/>
      <c r="G281" s="22"/>
      <c r="H281" s="23"/>
      <c r="I281" s="22">
        <f>+Table5[[#This Row],[actual  sales ]]*Table5[[#This Row],[RS %]]</f>
        <v>0</v>
      </c>
      <c r="J281" s="22">
        <f>IF(Table5[[#This Row],[RS]]&gt;Table5[[#This Row],[Minimum rent]],Table5[[#This Row],[RS]]-Table5[[#This Row],[Minimum rent]],0)</f>
        <v>0</v>
      </c>
      <c r="K281" s="22">
        <f>+Table5[[#This Row],[TOR]]+Table5[[#This Row],[Minimum rent]]</f>
        <v>0</v>
      </c>
      <c r="L281" s="2" t="e">
        <f>AVERAGEIF(A:A,Table5[[#This Row],[Truck Name ]],K:K)</f>
        <v>#DIV/0!</v>
      </c>
      <c r="M281" s="27" t="e">
        <f>AVERAGEIF(A:A,Table5[[#This Row],[Truck Name ]],G:G)</f>
        <v>#DIV/0!</v>
      </c>
      <c r="N281" s="34">
        <f>IFERROR(Table5[[#This Row],[Revenue (Rent+TOR)]]/Table5[[#This Row],[actual  sales ]],0)</f>
        <v>0</v>
      </c>
      <c r="O281" s="27"/>
      <c r="P281" s="27"/>
      <c r="Q281" s="27">
        <f>+Table5[[#This Row],[Invoices]]-Table5[[#This Row],[Collected (EGP)]]</f>
        <v>0</v>
      </c>
      <c r="R281" s="46">
        <f>IFERROR(Table5[[#This Row],[Collected (EGP)]]/Table5[[#This Row],[Invoices]],0)</f>
        <v>0</v>
      </c>
      <c r="S281" s="27" t="str">
        <f t="shared" si="4"/>
        <v>High</v>
      </c>
    </row>
    <row r="282" spans="1:19" x14ac:dyDescent="0.25">
      <c r="A282" s="20"/>
      <c r="B282" s="21"/>
      <c r="C282" s="43"/>
      <c r="D282" s="21"/>
      <c r="E282" s="43"/>
      <c r="F282" s="22"/>
      <c r="G282" s="22"/>
      <c r="H282" s="23"/>
      <c r="I282" s="22">
        <f>+Table5[[#This Row],[actual  sales ]]*Table5[[#This Row],[RS %]]</f>
        <v>0</v>
      </c>
      <c r="J282" s="22">
        <f>IF(Table5[[#This Row],[RS]]&gt;Table5[[#This Row],[Minimum rent]],Table5[[#This Row],[RS]]-Table5[[#This Row],[Minimum rent]],0)</f>
        <v>0</v>
      </c>
      <c r="K282" s="22">
        <f>+Table5[[#This Row],[TOR]]+Table5[[#This Row],[Minimum rent]]</f>
        <v>0</v>
      </c>
      <c r="L282" s="2" t="e">
        <f>AVERAGEIF(A:A,Table5[[#This Row],[Truck Name ]],K:K)</f>
        <v>#DIV/0!</v>
      </c>
      <c r="M282" s="27" t="e">
        <f>AVERAGEIF(A:A,Table5[[#This Row],[Truck Name ]],G:G)</f>
        <v>#DIV/0!</v>
      </c>
      <c r="N282" s="34">
        <f>IFERROR(Table5[[#This Row],[Revenue (Rent+TOR)]]/Table5[[#This Row],[actual  sales ]],0)</f>
        <v>0</v>
      </c>
      <c r="O282" s="27"/>
      <c r="P282" s="27"/>
      <c r="Q282" s="27">
        <f>+Table5[[#This Row],[Invoices]]-Table5[[#This Row],[Collected (EGP)]]</f>
        <v>0</v>
      </c>
      <c r="R282" s="46">
        <f>IFERROR(Table5[[#This Row],[Collected (EGP)]]/Table5[[#This Row],[Invoices]],0)</f>
        <v>0</v>
      </c>
      <c r="S282" s="27" t="str">
        <f t="shared" si="4"/>
        <v>High</v>
      </c>
    </row>
    <row r="283" spans="1:19" x14ac:dyDescent="0.25">
      <c r="A283" s="20"/>
      <c r="B283" s="21"/>
      <c r="C283" s="43"/>
      <c r="D283" s="21"/>
      <c r="E283" s="43"/>
      <c r="F283" s="22"/>
      <c r="G283" s="22"/>
      <c r="H283" s="23"/>
      <c r="I283" s="22">
        <f>+Table5[[#This Row],[actual  sales ]]*Table5[[#This Row],[RS %]]</f>
        <v>0</v>
      </c>
      <c r="J283" s="22">
        <f>IF(Table5[[#This Row],[RS]]&gt;Table5[[#This Row],[Minimum rent]],Table5[[#This Row],[RS]]-Table5[[#This Row],[Minimum rent]],0)</f>
        <v>0</v>
      </c>
      <c r="K283" s="22">
        <f>+Table5[[#This Row],[TOR]]+Table5[[#This Row],[Minimum rent]]</f>
        <v>0</v>
      </c>
      <c r="L283" s="2" t="e">
        <f>AVERAGEIF(A:A,Table5[[#This Row],[Truck Name ]],K:K)</f>
        <v>#DIV/0!</v>
      </c>
      <c r="M283" s="27" t="e">
        <f>AVERAGEIF(A:A,Table5[[#This Row],[Truck Name ]],G:G)</f>
        <v>#DIV/0!</v>
      </c>
      <c r="N283" s="34">
        <f>IFERROR(Table5[[#This Row],[Revenue (Rent+TOR)]]/Table5[[#This Row],[actual  sales ]],0)</f>
        <v>0</v>
      </c>
      <c r="O283" s="27"/>
      <c r="P283" s="27"/>
      <c r="Q283" s="27">
        <f>+Table5[[#This Row],[Invoices]]-Table5[[#This Row],[Collected (EGP)]]</f>
        <v>0</v>
      </c>
      <c r="R283" s="46">
        <f>IFERROR(Table5[[#This Row],[Collected (EGP)]]/Table5[[#This Row],[Invoices]],0)</f>
        <v>0</v>
      </c>
      <c r="S283" s="27" t="str">
        <f t="shared" si="4"/>
        <v>High</v>
      </c>
    </row>
    <row r="284" spans="1:19" x14ac:dyDescent="0.25">
      <c r="A284" s="20"/>
      <c r="B284" s="21"/>
      <c r="C284" s="43"/>
      <c r="D284" s="21"/>
      <c r="E284" s="43"/>
      <c r="F284" s="22"/>
      <c r="G284" s="22"/>
      <c r="H284" s="23"/>
      <c r="I284" s="22">
        <f>+Table5[[#This Row],[actual  sales ]]*Table5[[#This Row],[RS %]]</f>
        <v>0</v>
      </c>
      <c r="J284" s="22">
        <f>IF(Table5[[#This Row],[RS]]&gt;Table5[[#This Row],[Minimum rent]],Table5[[#This Row],[RS]]-Table5[[#This Row],[Minimum rent]],0)</f>
        <v>0</v>
      </c>
      <c r="K284" s="22">
        <f>+Table5[[#This Row],[TOR]]+Table5[[#This Row],[Minimum rent]]</f>
        <v>0</v>
      </c>
      <c r="L284" s="2" t="e">
        <f>AVERAGEIF(A:A,Table5[[#This Row],[Truck Name ]],K:K)</f>
        <v>#DIV/0!</v>
      </c>
      <c r="M284" s="27" t="e">
        <f>AVERAGEIF(A:A,Table5[[#This Row],[Truck Name ]],G:G)</f>
        <v>#DIV/0!</v>
      </c>
      <c r="N284" s="34">
        <f>IFERROR(Table5[[#This Row],[Revenue (Rent+TOR)]]/Table5[[#This Row],[actual  sales ]],0)</f>
        <v>0</v>
      </c>
      <c r="O284" s="27"/>
      <c r="P284" s="27"/>
      <c r="Q284" s="27">
        <f>+Table5[[#This Row],[Invoices]]-Table5[[#This Row],[Collected (EGP)]]</f>
        <v>0</v>
      </c>
      <c r="R284" s="46">
        <f>IFERROR(Table5[[#This Row],[Collected (EGP)]]/Table5[[#This Row],[Invoices]],0)</f>
        <v>0</v>
      </c>
      <c r="S284" s="27" t="str">
        <f t="shared" si="4"/>
        <v>High</v>
      </c>
    </row>
    <row r="285" spans="1:19" x14ac:dyDescent="0.25">
      <c r="A285" s="20"/>
      <c r="B285" s="21"/>
      <c r="C285" s="43"/>
      <c r="D285" s="21"/>
      <c r="E285" s="43"/>
      <c r="F285" s="22"/>
      <c r="G285" s="22"/>
      <c r="H285" s="23"/>
      <c r="I285" s="22">
        <f>+Table5[[#This Row],[actual  sales ]]*Table5[[#This Row],[RS %]]</f>
        <v>0</v>
      </c>
      <c r="J285" s="22">
        <f>IF(Table5[[#This Row],[RS]]&gt;Table5[[#This Row],[Minimum rent]],Table5[[#This Row],[RS]]-Table5[[#This Row],[Minimum rent]],0)</f>
        <v>0</v>
      </c>
      <c r="K285" s="22">
        <f>+Table5[[#This Row],[TOR]]+Table5[[#This Row],[Minimum rent]]</f>
        <v>0</v>
      </c>
      <c r="L285" s="2" t="e">
        <f>AVERAGEIF(A:A,Table5[[#This Row],[Truck Name ]],K:K)</f>
        <v>#DIV/0!</v>
      </c>
      <c r="M285" s="27" t="e">
        <f>AVERAGEIF(A:A,Table5[[#This Row],[Truck Name ]],G:G)</f>
        <v>#DIV/0!</v>
      </c>
      <c r="N285" s="34">
        <f>IFERROR(Table5[[#This Row],[Revenue (Rent+TOR)]]/Table5[[#This Row],[actual  sales ]],0)</f>
        <v>0</v>
      </c>
      <c r="O285" s="27"/>
      <c r="P285" s="27"/>
      <c r="Q285" s="27">
        <f>+Table5[[#This Row],[Invoices]]-Table5[[#This Row],[Collected (EGP)]]</f>
        <v>0</v>
      </c>
      <c r="R285" s="46">
        <f>IFERROR(Table5[[#This Row],[Collected (EGP)]]/Table5[[#This Row],[Invoices]],0)</f>
        <v>0</v>
      </c>
      <c r="S285" s="27" t="str">
        <f t="shared" si="4"/>
        <v>High</v>
      </c>
    </row>
    <row r="286" spans="1:19" x14ac:dyDescent="0.25">
      <c r="A286" s="20"/>
      <c r="B286" s="21"/>
      <c r="C286" s="43"/>
      <c r="D286" s="21"/>
      <c r="E286" s="43"/>
      <c r="F286" s="22"/>
      <c r="G286" s="22"/>
      <c r="H286" s="23"/>
      <c r="I286" s="22">
        <f>+Table5[[#This Row],[actual  sales ]]*Table5[[#This Row],[RS %]]</f>
        <v>0</v>
      </c>
      <c r="J286" s="22">
        <f>IF(Table5[[#This Row],[RS]]&gt;Table5[[#This Row],[Minimum rent]],Table5[[#This Row],[RS]]-Table5[[#This Row],[Minimum rent]],0)</f>
        <v>0</v>
      </c>
      <c r="K286" s="22">
        <f>+Table5[[#This Row],[TOR]]+Table5[[#This Row],[Minimum rent]]</f>
        <v>0</v>
      </c>
      <c r="L286" s="2" t="e">
        <f>AVERAGEIF(A:A,Table5[[#This Row],[Truck Name ]],K:K)</f>
        <v>#DIV/0!</v>
      </c>
      <c r="M286" s="27" t="e">
        <f>AVERAGEIF(A:A,Table5[[#This Row],[Truck Name ]],G:G)</f>
        <v>#DIV/0!</v>
      </c>
      <c r="N286" s="34">
        <f>IFERROR(Table5[[#This Row],[Revenue (Rent+TOR)]]/Table5[[#This Row],[actual  sales ]],0)</f>
        <v>0</v>
      </c>
      <c r="O286" s="27"/>
      <c r="P286" s="27"/>
      <c r="Q286" s="27">
        <f>+Table5[[#This Row],[Invoices]]-Table5[[#This Row],[Collected (EGP)]]</f>
        <v>0</v>
      </c>
      <c r="R286" s="46">
        <f>IFERROR(Table5[[#This Row],[Collected (EGP)]]/Table5[[#This Row],[Invoices]],0)</f>
        <v>0</v>
      </c>
      <c r="S286" s="27" t="str">
        <f t="shared" si="4"/>
        <v>High</v>
      </c>
    </row>
    <row r="287" spans="1:19" x14ac:dyDescent="0.25">
      <c r="A287" s="16"/>
      <c r="B287" s="17"/>
      <c r="C287" s="44"/>
      <c r="D287" s="17"/>
      <c r="E287" s="44"/>
      <c r="F287" s="18"/>
      <c r="G287" s="18"/>
      <c r="H287" s="19"/>
      <c r="I287" s="18">
        <f>+Table5[[#This Row],[actual  sales ]]*Table5[[#This Row],[RS %]]</f>
        <v>0</v>
      </c>
      <c r="J287" s="18">
        <f>IF(Table5[[#This Row],[RS]]&gt;Table5[[#This Row],[Minimum rent]],Table5[[#This Row],[RS]]-Table5[[#This Row],[Minimum rent]],0)</f>
        <v>0</v>
      </c>
      <c r="K287" s="18">
        <f>+Table5[[#This Row],[TOR]]+Table5[[#This Row],[Minimum rent]]</f>
        <v>0</v>
      </c>
      <c r="L287" s="2" t="e">
        <f>AVERAGEIF(A:A,Table5[[#This Row],[Truck Name ]],K:K)</f>
        <v>#DIV/0!</v>
      </c>
      <c r="M287" s="27" t="e">
        <f>AVERAGEIF(A:A,Table5[[#This Row],[Truck Name ]],G:G)</f>
        <v>#DIV/0!</v>
      </c>
      <c r="N287" s="34">
        <f>IFERROR(Table5[[#This Row],[Revenue (Rent+TOR)]]/Table5[[#This Row],[actual  sales ]],0)</f>
        <v>0</v>
      </c>
      <c r="O287" s="27"/>
      <c r="P287" s="27"/>
      <c r="Q287" s="27">
        <f>+Table5[[#This Row],[Invoices]]-Table5[[#This Row],[Collected (EGP)]]</f>
        <v>0</v>
      </c>
      <c r="R287" s="46">
        <f>IFERROR(Table5[[#This Row],[Collected (EGP)]]/Table5[[#This Row],[Invoices]],0)</f>
        <v>0</v>
      </c>
      <c r="S287" s="27" t="str">
        <f t="shared" si="4"/>
        <v>High</v>
      </c>
    </row>
    <row r="288" spans="1:19" x14ac:dyDescent="0.25">
      <c r="A288" s="11"/>
      <c r="B288" s="12"/>
      <c r="C288" s="12"/>
      <c r="D288" s="12"/>
      <c r="E288" s="12"/>
      <c r="F288" s="13"/>
      <c r="G288" s="13"/>
      <c r="H288" s="25"/>
      <c r="I288" s="13"/>
      <c r="J288" s="13"/>
      <c r="K288" s="14"/>
      <c r="L288" s="14"/>
    </row>
    <row r="289" spans="1:12" x14ac:dyDescent="0.25">
      <c r="A289" s="8"/>
      <c r="B289" s="8"/>
      <c r="C289" s="8"/>
      <c r="D289" s="8"/>
      <c r="E289" s="8"/>
      <c r="F289" s="9">
        <f>SUBTOTAL(9,F120:F161)</f>
        <v>0</v>
      </c>
      <c r="G289" s="9"/>
      <c r="H289" s="26"/>
      <c r="I289" s="9"/>
      <c r="J289" s="9"/>
      <c r="K289" s="9">
        <v>9318591.0577000007</v>
      </c>
      <c r="L289" s="30"/>
    </row>
    <row r="290" spans="1:12" x14ac:dyDescent="0.25">
      <c r="K290" s="1"/>
      <c r="L290" s="1"/>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BA700-3204-48B4-A7D7-432189AC7AD5}">
  <dimension ref="A1:N9"/>
  <sheetViews>
    <sheetView workbookViewId="0">
      <selection activeCell="B2" sqref="B2"/>
    </sheetView>
  </sheetViews>
  <sheetFormatPr defaultRowHeight="15" x14ac:dyDescent="0.25"/>
  <cols>
    <col min="1" max="3" width="22" customWidth="1"/>
    <col min="4" max="4" width="14" customWidth="1"/>
    <col min="5" max="5" width="13.5703125" customWidth="1"/>
    <col min="6" max="6" width="10.7109375" customWidth="1"/>
    <col min="9" max="9" width="13.28515625" bestFit="1" customWidth="1"/>
  </cols>
  <sheetData>
    <row r="1" spans="1:14" x14ac:dyDescent="0.25">
      <c r="A1" s="36" t="s">
        <v>29</v>
      </c>
      <c r="B1" s="36" t="s">
        <v>30</v>
      </c>
      <c r="C1" s="36" t="s">
        <v>31</v>
      </c>
      <c r="D1" s="36" t="s">
        <v>32</v>
      </c>
      <c r="E1" s="36" t="s">
        <v>28</v>
      </c>
      <c r="F1" s="36" t="s">
        <v>33</v>
      </c>
      <c r="H1" s="36" t="s">
        <v>34</v>
      </c>
      <c r="L1" t="s">
        <v>35</v>
      </c>
      <c r="M1" t="s">
        <v>37</v>
      </c>
      <c r="N1" t="s">
        <v>40</v>
      </c>
    </row>
    <row r="2" spans="1:14" x14ac:dyDescent="0.25">
      <c r="A2" t="s">
        <v>6</v>
      </c>
      <c r="B2" s="38">
        <v>2597610</v>
      </c>
      <c r="C2" s="38">
        <v>1228028</v>
      </c>
      <c r="D2" s="38">
        <v>1369582</v>
      </c>
      <c r="E2" s="39">
        <v>0.47275303067050101</v>
      </c>
      <c r="F2" t="str">
        <f>IF(OR(D2&gt;500000,E2&lt;0.7),"High",IF(OR(D2&gt;=100000,E2&lt;0.9),"Medium","Healthy"))</f>
        <v>High</v>
      </c>
      <c r="H2" t="s">
        <v>36</v>
      </c>
      <c r="I2" s="40">
        <f>SUM(B2:B9)</f>
        <v>7353651</v>
      </c>
      <c r="L2">
        <f>IF($F2="High",$D2,NA())</f>
        <v>1369582</v>
      </c>
      <c r="M2" t="e">
        <f>IF($F2="Medium",$D2,NA())</f>
        <v>#N/A</v>
      </c>
      <c r="N2" t="e">
        <f>IF($F2="Healthy",$D2,NA())</f>
        <v>#N/A</v>
      </c>
    </row>
    <row r="3" spans="1:14" x14ac:dyDescent="0.25">
      <c r="A3" t="s">
        <v>14</v>
      </c>
      <c r="B3" s="38">
        <v>938874</v>
      </c>
      <c r="C3" s="38">
        <v>775054</v>
      </c>
      <c r="D3" s="38">
        <v>163820</v>
      </c>
      <c r="E3" s="39">
        <v>0.82551439277261907</v>
      </c>
      <c r="F3" t="str">
        <f t="shared" ref="F3:F8" si="0">IF(OR(D3&gt;500000,E3&lt;0.7),"High",IF(OR(D3&gt;=100000,E3&lt;0.9),"Medium","Healthy"))</f>
        <v>Medium</v>
      </c>
      <c r="H3" t="s">
        <v>38</v>
      </c>
      <c r="I3" s="40">
        <f>SUM(C2:C9)</f>
        <v>5666224</v>
      </c>
      <c r="L3" t="e">
        <f t="shared" ref="L3:L9" si="1">IF($F3="High",$D3,NA())</f>
        <v>#N/A</v>
      </c>
      <c r="M3">
        <f t="shared" ref="M3:M9" si="2">IF($F3="Medium",$D3,NA())</f>
        <v>163820</v>
      </c>
      <c r="N3" t="e">
        <f t="shared" ref="N3:N9" si="3">IF($F3="Healthy",$D3,NA())</f>
        <v>#N/A</v>
      </c>
    </row>
    <row r="4" spans="1:14" x14ac:dyDescent="0.25">
      <c r="A4" t="s">
        <v>12</v>
      </c>
      <c r="B4" s="38">
        <v>987348</v>
      </c>
      <c r="C4" s="38">
        <v>863194</v>
      </c>
      <c r="D4" s="38">
        <v>124154</v>
      </c>
      <c r="E4" s="39">
        <v>0.87425507521157686</v>
      </c>
      <c r="F4" t="str">
        <f t="shared" si="0"/>
        <v>Medium</v>
      </c>
      <c r="H4" t="s">
        <v>39</v>
      </c>
      <c r="I4" s="39">
        <f>I3/I2</f>
        <v>0.77053207991513328</v>
      </c>
      <c r="L4" t="e">
        <f t="shared" si="1"/>
        <v>#N/A</v>
      </c>
      <c r="M4">
        <f t="shared" si="2"/>
        <v>124154</v>
      </c>
      <c r="N4" t="e">
        <f t="shared" si="3"/>
        <v>#N/A</v>
      </c>
    </row>
    <row r="5" spans="1:14" x14ac:dyDescent="0.25">
      <c r="A5" t="s">
        <v>18</v>
      </c>
      <c r="B5" s="38">
        <v>583065</v>
      </c>
      <c r="C5" s="38">
        <v>563621</v>
      </c>
      <c r="D5" s="38">
        <v>19444</v>
      </c>
      <c r="E5" s="39">
        <v>0.96665208853215334</v>
      </c>
      <c r="F5" t="str">
        <f t="shared" si="0"/>
        <v>Healthy</v>
      </c>
      <c r="H5" t="s">
        <v>41</v>
      </c>
      <c r="I5" s="40">
        <f>SUM(D2:D9)</f>
        <v>1687427</v>
      </c>
      <c r="L5" t="e">
        <f t="shared" si="1"/>
        <v>#N/A</v>
      </c>
      <c r="M5" t="e">
        <f t="shared" si="2"/>
        <v>#N/A</v>
      </c>
      <c r="N5">
        <f t="shared" si="3"/>
        <v>19444</v>
      </c>
    </row>
    <row r="6" spans="1:14" x14ac:dyDescent="0.25">
      <c r="A6" t="s">
        <v>17</v>
      </c>
      <c r="B6" s="38">
        <v>556092</v>
      </c>
      <c r="C6" s="38">
        <v>549450</v>
      </c>
      <c r="D6" s="38">
        <v>6642</v>
      </c>
      <c r="E6" s="39">
        <v>0.9880559331909109</v>
      </c>
      <c r="F6" t="str">
        <f t="shared" si="0"/>
        <v>Healthy</v>
      </c>
      <c r="L6" t="e">
        <f t="shared" si="1"/>
        <v>#N/A</v>
      </c>
      <c r="M6" t="e">
        <f t="shared" si="2"/>
        <v>#N/A</v>
      </c>
      <c r="N6">
        <f t="shared" si="3"/>
        <v>6642</v>
      </c>
    </row>
    <row r="7" spans="1:14" x14ac:dyDescent="0.25">
      <c r="A7" t="s">
        <v>13</v>
      </c>
      <c r="B7" s="38">
        <v>648662</v>
      </c>
      <c r="C7" s="38">
        <v>644877</v>
      </c>
      <c r="D7" s="38">
        <v>3785</v>
      </c>
      <c r="E7" s="39">
        <v>0.99416491177223265</v>
      </c>
      <c r="F7" t="str">
        <f t="shared" si="0"/>
        <v>Healthy</v>
      </c>
      <c r="L7" t="e">
        <f t="shared" si="1"/>
        <v>#N/A</v>
      </c>
      <c r="M7" t="e">
        <f t="shared" si="2"/>
        <v>#N/A</v>
      </c>
      <c r="N7">
        <f t="shared" si="3"/>
        <v>3785</v>
      </c>
    </row>
    <row r="8" spans="1:14" x14ac:dyDescent="0.25">
      <c r="A8" t="s">
        <v>24</v>
      </c>
      <c r="B8" s="38">
        <v>449000</v>
      </c>
      <c r="C8" s="38">
        <v>449000</v>
      </c>
      <c r="D8" s="40">
        <v>0</v>
      </c>
      <c r="E8" s="39">
        <v>1</v>
      </c>
      <c r="F8" t="str">
        <f t="shared" si="0"/>
        <v>Healthy</v>
      </c>
      <c r="L8" t="e">
        <f t="shared" si="1"/>
        <v>#N/A</v>
      </c>
      <c r="M8" t="e">
        <f t="shared" si="2"/>
        <v>#N/A</v>
      </c>
      <c r="N8">
        <f t="shared" si="3"/>
        <v>0</v>
      </c>
    </row>
    <row r="9" spans="1:14" x14ac:dyDescent="0.25">
      <c r="A9" t="s">
        <v>16</v>
      </c>
      <c r="B9" s="38">
        <v>593000</v>
      </c>
      <c r="C9" s="38">
        <v>593000</v>
      </c>
      <c r="D9" s="40">
        <v>0</v>
      </c>
      <c r="E9" s="39">
        <v>1</v>
      </c>
      <c r="F9" t="str">
        <f>IF(OR(D9&gt;500000,E9&lt;0.7),"High",IF(OR(D9&gt;=100000,E9&lt;0.9),"Medium","Healthy"))</f>
        <v>Healthy</v>
      </c>
      <c r="L9" t="e">
        <f t="shared" si="1"/>
        <v>#N/A</v>
      </c>
      <c r="M9" t="e">
        <f t="shared" si="2"/>
        <v>#N/A</v>
      </c>
      <c r="N9">
        <f t="shared" si="3"/>
        <v>0</v>
      </c>
    </row>
  </sheetData>
  <conditionalFormatting sqref="F2:F9">
    <cfRule type="cellIs" dxfId="12" priority="1" operator="equal">
      <formula>"Healthy"</formula>
    </cfRule>
    <cfRule type="cellIs" dxfId="11" priority="2" operator="equal">
      <formula>"Medium"</formula>
    </cfRule>
    <cfRule type="cellIs" dxfId="10" priority="3" operator="equal">
      <formula>"High"</formula>
    </cfRule>
  </conditionalFormatting>
  <conditionalFormatting sqref="L2:L9">
    <cfRule type="colorScale" priority="4">
      <colorScale>
        <cfvo type="formula" val="&quot;High&quot;"/>
        <cfvo type="formula" val="Midium"/>
        <cfvo type="formula" val="Healthy"/>
        <color rgb="FFFF0000"/>
        <color rgb="FFFFFF00"/>
        <color theme="9"/>
      </colorScale>
    </cfRule>
    <cfRule type="colorScale" priority="5">
      <colorScale>
        <cfvo type="formula" val="$F$2=&quot;HIGH&quot;"/>
        <cfvo type="percentile" val="50"/>
        <cfvo type="max"/>
        <color rgb="FFF8696B"/>
        <color rgb="FFFFEB84"/>
        <color rgb="FF63BE7B"/>
      </colorScale>
    </cfRule>
  </conditionalFormatting>
  <pageMargins left="0.75" right="0.75" top="1" bottom="1" header="0.5" footer="0.5"/>
  <pageSetup paperSize="9" orientation="landscape" verticalDpi="0"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R 2 N E X E g Z o F 6 l A A A A 9 w A A A B I A H A B D b 2 5 m a W c v U G F j a 2 F n Z S 5 4 b W w g o h g A K K A U A A A A A A A A A A A A A A A A A A A A A A A A A A A A h Y 9 N D o I w G E S v Q r q n P x A S Q 0 p Z u J X E h G j c N q V C I 3 w Y W i x 3 c + G R v I I Y R d 2 5 n D d v M X O / 3 n g + d W 1 w 0 Y M 1 P W S I Y Y o C D a q v D N Q Z G t 0 x X K F c 8 K 1 U J 1 n r Y J b B p p O t M t Q 4 d 0 4 J 8 d 5 j H + N + q E l E K S O H Y l O q R n c S f W T z X w 4 N W C d B a S T 4 / j V G R J g l F D O a x J h y s l B e G P g a 0 T z 4 2 f 5 A v h 5 b N w 5 a a A h 3 J S d L 5 O R 9 Q j w A U E s D B B Q A A g A I A E d j R F 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H Y 0 R c K I p H u A 4 A A A A R A A A A E w A c A E Z v c m 1 1 b G F z L 1 N l Y 3 R p b 2 4 x L m 0 g o h g A K K A U A A A A A A A A A A A A A A A A A A A A A A A A A A A A K 0 5 N L s n M z 1 M I h t C G 1 g B Q S w E C L Q A U A A I A C A B H Y 0 R c S B m g X q U A A A D 3 A A A A E g A A A A A A A A A A A A A A A A A A A A A A Q 2 9 u Z m l n L 1 B h Y 2 t h Z 2 U u e G 1 s U E s B A i 0 A F A A C A A g A R 2 N E X A / K 6 a u k A A A A 6 Q A A A B M A A A A A A A A A A A A A A A A A 8 Q A A A F t D b 2 5 0 Z W 5 0 X 1 R 5 c G V z X S 5 4 b W x Q S w E C L Q A U A A I A C A B H Y 0 R 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F B I K X j U u d i e D + 1 C r B o g A A A A A C A A A A A A A Q Z g A A A A E A A C A A A A D p S r 6 M G d / r j L / r 0 q K C p 8 R r d G K Y R H 4 Q 1 0 4 J 3 4 X y 3 F L a o A A A A A A O g A A A A A I A A C A A A A B Q 3 U / K u 3 A n k S Y Q i R l G Q e F X E A + T V a U a Z B Q 5 S J M t t s F t x 1 A A A A A L G 5 7 6 l B k t I + e 1 N D A Q A 8 S J e W 7 O k 6 P L e U 4 s V J U u 1 x R v 7 a N G X m L 3 s + + H 3 i K N v k J B J y P y w e 1 q r 4 Q I H Z 4 S b S V c S 3 A 8 8 o C j j g G j K s A H M C X z r E n u j E A A A A C S e t N A e c U W O 7 d F r Y w 2 b Y x / W 3 T Z h o J s a A 6 8 / H o m V D z 8 q k n E / G e M H h l V o e j C P W y D W V H Y n H m k o 5 D s 3 5 u v 4 B F X A Z O 9 < / D a t a M a s h u p > 
</file>

<file path=customXml/itemProps1.xml><?xml version="1.0" encoding="utf-8"?>
<ds:datastoreItem xmlns:ds="http://schemas.openxmlformats.org/officeDocument/2006/customXml" ds:itemID="{A0DE0A71-BE42-4650-B0D7-F0DC23668E3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2025 Trucks performance</vt:lpstr>
      <vt:lpstr>Sheet7</vt:lpstr>
      <vt:lpstr>Project P&amp;L Overview</vt:lpstr>
      <vt:lpstr>Visual Analysis</vt:lpstr>
      <vt:lpstr>Sheet6</vt:lpstr>
      <vt:lpstr>Data Base</vt:lpstr>
      <vt:lpstr>Collection &amp; Risk Overview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 Zidan</dc:creator>
  <cp:lastModifiedBy>Ahmed Zidan</cp:lastModifiedBy>
  <cp:lastPrinted>2025-03-24T10:38:05Z</cp:lastPrinted>
  <dcterms:created xsi:type="dcterms:W3CDTF">2015-06-05T18:17:20Z</dcterms:created>
  <dcterms:modified xsi:type="dcterms:W3CDTF">2026-03-09T08:03:47Z</dcterms:modified>
</cp:coreProperties>
</file>